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jessica.beltran\Downloads\"/>
    </mc:Choice>
  </mc:AlternateContent>
  <xr:revisionPtr revIDLastSave="0" documentId="11_CF760306B728CC458188B2F3F70F28B4D16FFF9B" xr6:coauthVersionLast="47" xr6:coauthVersionMax="47" xr10:uidLastSave="{00000000-0000-0000-0000-000000000000}"/>
  <bookViews>
    <workbookView xWindow="-120" yWindow="-120" windowWidth="29040" windowHeight="15720" tabRatio="500" xr2:uid="{00000000-000D-0000-FFFF-FFFF00000000}"/>
  </bookViews>
  <sheets>
    <sheet name="Pagos Mensuales" sheetId="1" r:id="rId1"/>
    <sheet name="Presupuesto" sheetId="2" r:id="rId2"/>
    <sheet name="Patrimonio" sheetId="3" r:id="rId3"/>
    <sheet name="Resumen Deudas" sheetId="4" r:id="rId4"/>
    <sheet name="Parametros" sheetId="5" state="hidden" r:id="rId5"/>
    <sheet name="Info Objetivos" sheetId="6" r:id="rId6"/>
    <sheet name="Calculo Crédito" sheetId="7" state="hidden" r:id="rId7"/>
    <sheet name="Gráfico Retiro" sheetId="8" state="hidden" r:id="rId8"/>
    <sheet name="Calculo Impuesto de Renta" sheetId="9" state="hidden" r:id="rId9"/>
    <sheet name="TablaActivos" sheetId="10" state="hidden" r:id="rId10"/>
  </sheets>
  <definedNames>
    <definedName name="a">#REF!</definedName>
    <definedName name="ACTIVOSIMPRODUCTIVOS">Parametros!$AL$2:$AL$20</definedName>
    <definedName name="ACTIVOSLIQUIDOS" localSheetId="5">Parametros!#REF!</definedName>
    <definedName name="ACTIVOSLIQUIDOS" localSheetId="2">Parametros!#REF!</definedName>
    <definedName name="ACTIVOSLIQUIDOS" localSheetId="3">Parametros!#REF!</definedName>
    <definedName name="ACTIVOSLIQUIDOS">Parametros!#REF!</definedName>
    <definedName name="ACTIVOSNOPRODUCTIVOS">#REF!</definedName>
    <definedName name="ACTIVOSPRODUCTIVOS" localSheetId="5">Parametros!#REF!</definedName>
    <definedName name="ACTIVOSPRODUCTIVOS" localSheetId="2">Parametros!#REF!</definedName>
    <definedName name="ACTIVOSPRODUCTIVOS" localSheetId="3">Parametros!#REF!</definedName>
    <definedName name="ACTIVOSPRODUCTIVOS">Parametros!#REF!</definedName>
    <definedName name="AFP" localSheetId="7">#REF!</definedName>
    <definedName name="AFP" localSheetId="5">Parametros!$N$2:$N$8</definedName>
    <definedName name="AFP" localSheetId="2">Parametros!$N$2:$N$8</definedName>
    <definedName name="AFP" localSheetId="3">Parametros!$N$2:$N$8</definedName>
    <definedName name="AFP">Parametros!$N$2:$N$8</definedName>
    <definedName name="AHORRO" localSheetId="5">Parametros!$S$2:$S$13</definedName>
    <definedName name="AHORRO" localSheetId="2">Parametros!$S$2:$S$13</definedName>
    <definedName name="AHORRO" localSheetId="3">Parametros!$S$2:$S$13</definedName>
    <definedName name="AHORRO">Parametros!$S$2:$S$13</definedName>
    <definedName name="ALIQUIDOS" localSheetId="5">Parametros!$AJ$2:$AJ$7</definedName>
    <definedName name="ALIQUIDOS" localSheetId="2">Parametros!$AJ$2:$AJ$7</definedName>
    <definedName name="ALIQUIDOS" localSheetId="3">Parametros!$AJ$2:$AJ$7</definedName>
    <definedName name="ALIQUIDOS">Parametros!$AJ$2:$AJ$7</definedName>
    <definedName name="ANOPROD" localSheetId="5">Parametros!#REF!</definedName>
    <definedName name="ANOPROD" localSheetId="2">Parametros!#REF!</definedName>
    <definedName name="ANOPROD" localSheetId="3">Parametros!#REF!</definedName>
    <definedName name="ANOPROD">Parametros!#REF!</definedName>
    <definedName name="ANUALFIJAS" localSheetId="5">Parametros!$AI$2:$AI$7</definedName>
    <definedName name="ANUALFIJAS" localSheetId="2">Parametros!$AI$2:$AI$7</definedName>
    <definedName name="ANUALFIJAS" localSheetId="3">Parametros!$AI$2:$AI$7</definedName>
    <definedName name="ANUALFIJAS">Parametros!$AI$2:$AI$7</definedName>
    <definedName name="ANUALPRESUPUESTADAS" localSheetId="5">Parametros!$AH$2:$AH$10</definedName>
    <definedName name="ANUALPRESUPUESTADAS" localSheetId="2">Parametros!$AH$2:$AH$10</definedName>
    <definedName name="ANUALPRESUPUESTADAS" localSheetId="3">Parametros!$AH$2:$AH$10</definedName>
    <definedName name="ANUALPRESUPUESTADAS">Parametros!$AH$2:$AH$10</definedName>
    <definedName name="APRODUCTIVOS" localSheetId="5">Parametros!$AK$2:$AK$22</definedName>
    <definedName name="APRODUCTIVOS" localSheetId="2">Parametros!$AK$2:$AK$22</definedName>
    <definedName name="APRODUCTIVOS" localSheetId="3">Parametros!$AK$2:$AK$22</definedName>
    <definedName name="APRODUCTIVOS">Parametros!$AK$2:$AK$22</definedName>
    <definedName name="_xlnm.Print_Area" localSheetId="6">'Calculo Crédito'!$B$5:$J$141</definedName>
    <definedName name="ARP" localSheetId="7">#REF!</definedName>
    <definedName name="ARP" localSheetId="5">Parametros!$L$2:$L$11</definedName>
    <definedName name="ARP" localSheetId="2">Parametros!$L$2:$L$11</definedName>
    <definedName name="ARP" localSheetId="3">Parametros!$L$2:$L$11</definedName>
    <definedName name="ARP">Parametros!$L$2:$L$11</definedName>
    <definedName name="Asesor">#REF!</definedName>
    <definedName name="Beg_Bal" localSheetId="6">'Calculo Crédito'!$D$22:$D$381</definedName>
    <definedName name="Beg_Bal" localSheetId="7">#REF!</definedName>
    <definedName name="Beg_Bal" localSheetId="3">#REF!</definedName>
    <definedName name="Beg_Bal">#REF!</definedName>
    <definedName name="Contacts" localSheetId="3">#REF!</definedName>
    <definedName name="Contacts">#REF!</definedName>
    <definedName name="CUENTA" localSheetId="7">#REF!</definedName>
    <definedName name="CUENTA">Parametros!$H$2:$H$9</definedName>
    <definedName name="d" localSheetId="6">IF([0]!Loan_Amount*[0]!Interest_Rate*[0]!Loan_Years*[0]!Loan_Start&gt;0,1,0)</definedName>
    <definedName name="d" localSheetId="7">#N/A</definedName>
    <definedName name="d" localSheetId="5">IF(Loan_Amount*Interest_Rate*Loan_Years*Loan_Start&gt;0,1,0)</definedName>
    <definedName name="d" localSheetId="2">IF(Loan_Amount*Interest_Rate*Loan_Years*Loan_Start&gt;0,1,0)</definedName>
    <definedName name="d" localSheetId="3">#REF!</definedName>
    <definedName name="d">IF(Loan_Amount*Interest_Rate*Loan_Years*Loan_Start&gt;0,1,0)</definedName>
    <definedName name="Data" localSheetId="6">'Calculo Crédito'!$B$22:$J$381</definedName>
    <definedName name="Data" localSheetId="7">#REF!</definedName>
    <definedName name="Data" localSheetId="3">#REF!</definedName>
    <definedName name="Data">#REF!</definedName>
    <definedName name="DFGDSGF" localSheetId="3">#REF!</definedName>
    <definedName name="DFGDSGF">#REF!</definedName>
    <definedName name="e">#REF!</definedName>
    <definedName name="EDUCACION" localSheetId="5">Parametros!$Z$2:$Z$11</definedName>
    <definedName name="EDUCACION" localSheetId="2">Parametros!$Z$2:$Z$11</definedName>
    <definedName name="EDUCACION" localSheetId="3">Parametros!$Z$2:$Z$11</definedName>
    <definedName name="EDUCACION">Parametros!$Z$2:$Z$11</definedName>
    <definedName name="End_Bal" localSheetId="6">'Calculo Crédito'!$J$22:$J$381</definedName>
    <definedName name="End_Bal" localSheetId="7">#REF!</definedName>
    <definedName name="End_Bal" localSheetId="3">#REF!</definedName>
    <definedName name="End_Bal">#REF!</definedName>
    <definedName name="ENTIDAD" localSheetId="7">#REF!</definedName>
    <definedName name="ENTIDAD" localSheetId="5">Parametros!$G$2:$G$13</definedName>
    <definedName name="ENTIDAD" localSheetId="2">Parametros!$G$2:$G$13</definedName>
    <definedName name="ENTIDAD" localSheetId="3">#REF!</definedName>
    <definedName name="ENTIDAD">Parametros!$G$2:$G$13</definedName>
    <definedName name="ENTRETENIMIENTO" localSheetId="5">Parametros!$W$2:$W$15</definedName>
    <definedName name="ENTRETENIMIENTO" localSheetId="2">Parametros!$W$2:$W$15</definedName>
    <definedName name="ENTRETENIMIENTO" localSheetId="3">Parametros!$W$2:$W$15</definedName>
    <definedName name="ENTRETENIMIENTO">Parametros!$W$2:$W$15</definedName>
    <definedName name="EPS" localSheetId="7">#REF!</definedName>
    <definedName name="EPS" localSheetId="5">Parametros!$M$2:$M$22</definedName>
    <definedName name="EPS" localSheetId="2">Parametros!$M$2:$M$22</definedName>
    <definedName name="EPS" localSheetId="3">Parametros!$M$2:$M$22</definedName>
    <definedName name="EPS">Parametros!$M$2:$M$22</definedName>
    <definedName name="Estado">#REF!</definedName>
    <definedName name="etapa">#REF!</definedName>
    <definedName name="Extra_Pay" localSheetId="6">'Calculo Crédito'!$F$22:$F$381</definedName>
    <definedName name="Extra_Pay" localSheetId="7">#REF!</definedName>
    <definedName name="Extra_Pay" localSheetId="3">#REF!</definedName>
    <definedName name="Extra_Pay">#REF!</definedName>
    <definedName name="FCES" localSheetId="7">#REF!</definedName>
    <definedName name="FCES" localSheetId="5">Parametros!$O$2:$O$8</definedName>
    <definedName name="FCES" localSheetId="2">Parametros!$O$2:$O$8</definedName>
    <definedName name="FCES" localSheetId="3">Parametros!$O$2:$O$8</definedName>
    <definedName name="FCES">Parametros!$O$2:$O$8</definedName>
    <definedName name="FINANCIEROS" localSheetId="5">Parametros!$AA$2:$AA$7</definedName>
    <definedName name="FINANCIEROS" localSheetId="2">Parametros!$AA$2:$AA$7</definedName>
    <definedName name="FINANCIEROS" localSheetId="3">#REF!</definedName>
    <definedName name="FINANCIEROS">Parametros!$AA$2:$AA$7</definedName>
    <definedName name="FPAGO" localSheetId="7">#REF!</definedName>
    <definedName name="FPAGO">Parametros!$E$2:$E$6</definedName>
    <definedName name="FUENTEOUSO" localSheetId="7">#REF!</definedName>
    <definedName name="FUENTEOUSO">Parametros!$D$2:$D$24</definedName>
    <definedName name="FUENTEUSO">Parametros!$D$2:$D$24</definedName>
    <definedName name="Full_Print" localSheetId="6">'Calculo Crédito'!$B$5:$J$381</definedName>
    <definedName name="Full_Print" localSheetId="7">#REF!</definedName>
    <definedName name="Full_Print" localSheetId="3">#REF!</definedName>
    <definedName name="Full_Print">#REF!</definedName>
    <definedName name="FUNCIONAMIENTOPERSONAL" localSheetId="5">Parametros!$U$2:$U$8</definedName>
    <definedName name="FUNCIONAMIENTOPERSONAL" localSheetId="2">Parametros!$U$2:$U$8</definedName>
    <definedName name="FUNCIONAMIENTOPERSONAL" localSheetId="3">Parametros!$U$2:$U$8</definedName>
    <definedName name="FUNCIONAMIENTOPERSONAL">Parametros!$U$2:$U$8</definedName>
    <definedName name="gerentederelacion">#REF!</definedName>
    <definedName name="Header_Row" localSheetId="6">ROW('Calculo Crédito'!$21:$21)</definedName>
    <definedName name="Header_Row">ROW(#REF!)</definedName>
    <definedName name="HOGAR" localSheetId="5">Parametros!$V$2:$V$17</definedName>
    <definedName name="HOGAR" localSheetId="2">Parametros!$V$2:$V$17</definedName>
    <definedName name="HOGAR" localSheetId="3">Parametros!$V$2:$V$17</definedName>
    <definedName name="HOGAR">Parametros!$V$2:$V$17</definedName>
    <definedName name="idide" localSheetId="5">DATE(YEAR(Loan_Start),MONTH(Loan_Start)+payment_number,DAY(Loan_Start))</definedName>
    <definedName name="idide" localSheetId="2">DATE(YEAR(Loan_Start),MONTH(Loan_Start)+payment_number,DAY(Loan_Start))</definedName>
    <definedName name="idide" localSheetId="3">DATE(YEAR([0]!Loan_Start),MONTH([0]!Loan_Start)+payment_number,DAY([0]!Loan_Start))</definedName>
    <definedName name="idide">DATE(YEAR(Loan_Start),MONTH(Loan_Start)+payment_number,DAY(Loan_Start))</definedName>
    <definedName name="IMPUESTOS" localSheetId="5">Parametros!$AF$2:$AF$12</definedName>
    <definedName name="IMPUESTOS" localSheetId="2">Parametros!$AF$2:$AF$12</definedName>
    <definedName name="IMPUESTOS" localSheetId="3">Parametros!$AF$2:$AF$12</definedName>
    <definedName name="IMPUESTOS">Parametros!$AF$2:$AF$12</definedName>
    <definedName name="INGRESO" localSheetId="5">Parametros!$Q$2:$Q$15</definedName>
    <definedName name="INGRESO" localSheetId="2">Parametros!$Q$2:$Q$15</definedName>
    <definedName name="INGRESO" localSheetId="3">Parametros!$Q$2:$Q$15</definedName>
    <definedName name="INGRESO">Parametros!$Q$2:$Q$15</definedName>
    <definedName name="INGRESOANUAL" localSheetId="5">Parametros!$AE$2:$AE$6</definedName>
    <definedName name="INGRESOANUAL" localSheetId="2">Parametros!$AE$2:$AE$6</definedName>
    <definedName name="INGRESOANUAL" localSheetId="3">Parametros!$AE$2:$AE$6</definedName>
    <definedName name="INGRESOANUAL">Parametros!$AE$2:$AE$6</definedName>
    <definedName name="INSTITUCION" localSheetId="7">#REF!</definedName>
    <definedName name="INSTITUCION">Parametros!$G$2:$G$8</definedName>
    <definedName name="Int" localSheetId="6">'Calculo Crédito'!$I$22:$I$381</definedName>
    <definedName name="Int" localSheetId="7">#REF!</definedName>
    <definedName name="Int" localSheetId="3">#REF!</definedName>
    <definedName name="Int">#REF!</definedName>
    <definedName name="Interest_Rate" localSheetId="6">'Calculo Crédito'!$E$11</definedName>
    <definedName name="Interest_Rate" localSheetId="7">#REF!</definedName>
    <definedName name="Interest_Rate" localSheetId="3">#REF!</definedName>
    <definedName name="Interest_Rate">#REF!</definedName>
    <definedName name="l" localSheetId="6">IF('Calculo Crédito'!d,'Calculo Crédito'!Header_Row+[0]!Number_of_Payments,'Calculo Crédito'!Header_Row)</definedName>
    <definedName name="l" localSheetId="7">#N/A</definedName>
    <definedName name="l" localSheetId="5">IF('Info Objetivos'!d,Header_Row+[0]!Number_of_Payments,Header_Row)</definedName>
    <definedName name="l" localSheetId="2">IF(Patrimonio!d,Header_Row+[0]!Number_of_Payments,Header_Row)</definedName>
    <definedName name="l" localSheetId="3">IF('Resumen Deudas'!d,Header_Row+[0]!Number_of_Payments,Header_Row)</definedName>
    <definedName name="l">IF(d,Header_Row+Number_of_Payments,Header_Row)</definedName>
    <definedName name="lala" localSheetId="7">#N/A</definedName>
    <definedName name="lala" localSheetId="5">DATE(YEAR(Loan_Start),MONTH(Loan_Start)+payment_number,DAY(Loan_Start))</definedName>
    <definedName name="lala" localSheetId="2">DATE(YEAR(Loan_Start),MONTH(Loan_Start)+payment_number,DAY(Loan_Start))</definedName>
    <definedName name="lala" localSheetId="3">DATE(YEAR('Resumen Deudas'!Loan_Start),MONTH('Resumen Deudas'!Loan_Start)+payment_number,DAY('Resumen Deudas'!Loan_Start))</definedName>
    <definedName name="lala">DATE(YEAR(Loan_Start),MONTH(Loan_Start)+payment_number,DAY(Loan_Start))</definedName>
    <definedName name="last" localSheetId="6">OFFSET('Calculo Crédito'!Full_Print,0,0,'Calculo Crédito'!l)</definedName>
    <definedName name="last" localSheetId="7">OFFSET('Gráfico Retiro'!Full_Print,0,0,'Gráfico Retiro'!l)</definedName>
    <definedName name="last" localSheetId="5">OFFSET(Full_Print,0,0,'Info Objetivos'!l)</definedName>
    <definedName name="last" localSheetId="2">OFFSET(Full_Print,0,0,Patrimonio!l)</definedName>
    <definedName name="last" localSheetId="3">OFFSET('Resumen Deudas'!Full_Print,0,0,'Resumen Deudas'!l)</definedName>
    <definedName name="last">OFFSET(Full_Print,0,0,l)</definedName>
    <definedName name="Last_Row" localSheetId="6">IF([0]!Values_Entered,'Calculo Crédito'!Header_Row+'Calculo Crédito'!Number_of_Payments,'Calculo Crédito'!Header_Row)</definedName>
    <definedName name="Last_Row" localSheetId="7">#N/A</definedName>
    <definedName name="Last_Row" localSheetId="5">IF([0]!Values_Entered,Header_Row+'Info Objetivos'!Number_of_Payments,Header_Row)</definedName>
    <definedName name="Last_Row" localSheetId="2">IF([0]!Values_Entered,Header_Row+Patrimonio!Number_of_Payments,Header_Row)</definedName>
    <definedName name="Last_Row" localSheetId="3">IF([0]!Values_Entered,Header_Row+'Resumen Deudas'!Number_of_Payments,Header_Row)</definedName>
    <definedName name="Last_Row">IF(Values_Entered,Header_Row+Number_of_Payments,Header_Row)</definedName>
    <definedName name="ldld" localSheetId="6">DATE(YEAR('Calculo Crédito'!Loan_Start),MONTH('Calculo Crédito'!Loan_Start)+payment_number,DAY('Calculo Crédito'!Loan_Start))</definedName>
    <definedName name="ldld" localSheetId="7">#N/A</definedName>
    <definedName name="ldld" localSheetId="5">DATE(YEAR(Loan_Start),MONTH(Loan_Start)+payment_number,DAY(Loan_Start))</definedName>
    <definedName name="ldld" localSheetId="2">DATE(YEAR(Loan_Start),MONTH(Loan_Start)+payment_number,DAY(Loan_Start))</definedName>
    <definedName name="ldld" localSheetId="3">DATE(YEAR('Resumen Deudas'!Loan_Start),MONTH('Resumen Deudas'!Loan_Start)+payment_number,DAY('Resumen Deudas'!Loan_Start))</definedName>
    <definedName name="ldld">DATE(YEAR(Loan_Start),MONTH(Loan_Start)+payment_number,DAY(Loan_Start))</definedName>
    <definedName name="lista" localSheetId="5">#REF!</definedName>
    <definedName name="lista" localSheetId="2">#REF!</definedName>
    <definedName name="lista" localSheetId="3">#REF!</definedName>
    <definedName name="lista">#REF!</definedName>
    <definedName name="Loan_Amount" localSheetId="6">'Calculo Crédito'!$E$10</definedName>
    <definedName name="Loan_Amount" localSheetId="7">#REF!</definedName>
    <definedName name="Loan_Amount" localSheetId="3">#REF!</definedName>
    <definedName name="Loan_Amount">#REF!</definedName>
    <definedName name="Loan_Start" localSheetId="6">'Calculo Crédito'!$E$14</definedName>
    <definedName name="Loan_Start" localSheetId="7">#REF!</definedName>
    <definedName name="Loan_Start" localSheetId="3">#REF!</definedName>
    <definedName name="Loan_Start">#REF!</definedName>
    <definedName name="Loan_Years" localSheetId="6">'Calculo Crédito'!$E$12</definedName>
    <definedName name="Loan_Years" localSheetId="7">#REF!</definedName>
    <definedName name="Loan_Years" localSheetId="3">#REF!</definedName>
    <definedName name="Loan_Years">#REF!</definedName>
    <definedName name="loan2" localSheetId="6">scheduled_payment+extra_payment</definedName>
    <definedName name="loan2" localSheetId="7">scheduled_payment+extra_payment</definedName>
    <definedName name="loan2" localSheetId="5">scheduled_payment+extra_payment</definedName>
    <definedName name="loan2" localSheetId="2">scheduled_payment+extra_payment</definedName>
    <definedName name="loan2" localSheetId="3">scheduled_payment+extra_payment</definedName>
    <definedName name="loan2">scheduled_payment+extra_payment</definedName>
    <definedName name="loan3" localSheetId="5">IF(Loan_Amount*Interest_Rate*Loan_Years*nueva&gt;0,1,0)</definedName>
    <definedName name="loan3" localSheetId="2">IF(Loan_Amount*Interest_Rate*Loan_Years*nueva&gt;0,1,0)</definedName>
    <definedName name="loan3" localSheetId="3">IF('Resumen Deudas'!Loan_Amount*'Resumen Deudas'!Interest_Rate*'Resumen Deudas'!Loan_Years*[0]!nueva&gt;0,1,0)</definedName>
    <definedName name="loan3">IF(Loan_Amount*Interest_Rate*Loan_Years*nueva&gt;0,1,0)</definedName>
    <definedName name="loans" localSheetId="6">IF('Calculo Crédito'!Loan_Amount*'Calculo Crédito'!Interest_Rate*'Calculo Crédito'!Loan_Years*'Calculo Crédito'!Loan_Start&gt;0,1,0)</definedName>
    <definedName name="loans" localSheetId="7">IF([0]!Loan_Amount*'Gráfico Retiro'!Interest_Rate*[0]!Loan_Years*[0]!Loan_Start&gt;0,1,0)</definedName>
    <definedName name="loans" localSheetId="5">IF(Loan_Amount*Interest_Rate*Loan_Years*Loan_Start&gt;0,1,0)</definedName>
    <definedName name="loans" localSheetId="2">IF(Loan_Amount*Interest_Rate*Loan_Years*Loan_Start&gt;0,1,0)</definedName>
    <definedName name="loans" localSheetId="3">IF('Resumen Deudas'!Loan_Amount*'Resumen Deudas'!Interest_Rate*'Resumen Deudas'!Loan_Years*'Resumen Deudas'!Loan_Start&gt;0,1,0)</definedName>
    <definedName name="loans">IF(Loan_Amount*Interest_Rate*Loan_Years*Loan_Start&gt;0,1,0)</definedName>
    <definedName name="Nombre" localSheetId="5">#REF!</definedName>
    <definedName name="Nombre" localSheetId="2">#REF!</definedName>
    <definedName name="Nombre" localSheetId="3">#REF!</definedName>
    <definedName name="Nombre">#REF!</definedName>
    <definedName name="nueva" localSheetId="3">#REF!</definedName>
    <definedName name="nueva">#REF!</definedName>
    <definedName name="nuevo" localSheetId="5">scheduled_payment+extra_payment</definedName>
    <definedName name="nuevo" localSheetId="2">scheduled_payment+extra_payment</definedName>
    <definedName name="nuevo" localSheetId="3">scheduled_payment+extra_payment</definedName>
    <definedName name="nuevo">scheduled_payment+extra_payment</definedName>
    <definedName name="Num_Pmt_Per_Year" localSheetId="6">'Calculo Crédito'!$E$13</definedName>
    <definedName name="Num_Pmt_Per_Year" localSheetId="7">#REF!</definedName>
    <definedName name="Num_Pmt_Per_Year" localSheetId="3">#REF!</definedName>
    <definedName name="Num_Pmt_Per_Year">#REF!</definedName>
    <definedName name="Number_of_Payments" localSheetId="6">MATCH(0.01,'Calculo Crédito'!End_Bal,-1)+1</definedName>
    <definedName name="Number_of_Payments" localSheetId="7">MATCH(0.01,'Gráfico Retiro'!End_Bal,-1)+1</definedName>
    <definedName name="Number_of_Payments" localSheetId="5">MATCH(0.01,End_Bal,-1)+1</definedName>
    <definedName name="Number_of_Payments" localSheetId="2">MATCH(0.01,End_Bal,-1)+1</definedName>
    <definedName name="Number_of_Payments" localSheetId="3">MATCH(0.01,'Resumen Deudas'!End_Bal,-1)+1</definedName>
    <definedName name="Number_of_Payments">MATCH(0.01,End_Bal,-1)+1</definedName>
    <definedName name="OBJETIVOS" localSheetId="5">Parametros!$I$2:$I$18</definedName>
    <definedName name="OBJETIVOS" localSheetId="2">Parametros!$I$2:$I$18</definedName>
    <definedName name="OBJETIVOS" localSheetId="3">Parametros!$I$2:$I$18</definedName>
    <definedName name="OBJETIVOS">Parametros!$I$2:$I$18</definedName>
    <definedName name="OTROS" localSheetId="5">Parametros!$AD$2:$AD$9</definedName>
    <definedName name="OTROS" localSheetId="2">Parametros!$AD$2:$AD$9</definedName>
    <definedName name="OTROS" localSheetId="3">Parametros!$AD$2:$AD$9</definedName>
    <definedName name="OTROS">Parametros!$AD$2:$AD$9</definedName>
    <definedName name="OTROSDESCUENTOS" localSheetId="5">Parametros!$Y$2:$Y$5</definedName>
    <definedName name="OTROSDESCUENTOS" localSheetId="2">Parametros!$Y$2:$Y$5</definedName>
    <definedName name="OTROSDESCUENTOS" localSheetId="3">#REF!</definedName>
    <definedName name="OTROSDESCUENTOS">Parametros!$Y$2:$Y$5</definedName>
    <definedName name="PASIVOS" localSheetId="5">Parametros!#REF!</definedName>
    <definedName name="PASIVOS" localSheetId="2">Parametros!#REF!</definedName>
    <definedName name="PASIVOS" localSheetId="3">Parametros!#REF!</definedName>
    <definedName name="PASIVOS">Parametros!#REF!</definedName>
    <definedName name="PASIVOSCORR" localSheetId="5">Parametros!#REF!</definedName>
    <definedName name="PASIVOSCORR" localSheetId="2">Parametros!#REF!</definedName>
    <definedName name="PASIVOSCORR" localSheetId="3">Parametros!#REF!</definedName>
    <definedName name="PASIVOSCORR">Parametros!#REF!</definedName>
    <definedName name="PASIVOSCP" localSheetId="5">Parametros!$AM$2:$AM$20</definedName>
    <definedName name="PASIVOSCP" localSheetId="2">Parametros!$AM$2:$AM$20</definedName>
    <definedName name="PASIVOSCP" localSheetId="3">#REF!</definedName>
    <definedName name="PASIVOSCP">Parametros!$AM$2:$AM$20</definedName>
    <definedName name="PASIVOSLARGOPLAZO">#REF!</definedName>
    <definedName name="PASIVOSLP" localSheetId="5">Parametros!$AN$2:$AN$7</definedName>
    <definedName name="PASIVOSLP" localSheetId="2">Parametros!$AN$2:$AN$7</definedName>
    <definedName name="PASIVOSLP" localSheetId="3">#REF!</definedName>
    <definedName name="PASIVOSLP">Parametros!$AN$2:$AN$7</definedName>
    <definedName name="Pay_Date" localSheetId="6">'Calculo Crédito'!$C$22:$C$381</definedName>
    <definedName name="Pay_Date" localSheetId="7">#REF!</definedName>
    <definedName name="Pay_Date" localSheetId="3">#REF!</definedName>
    <definedName name="Pay_Date">#REF!</definedName>
    <definedName name="Pay_Num" localSheetId="6">'Calculo Crédito'!$B$22:$B$381</definedName>
    <definedName name="Pay_Num" localSheetId="7">#REF!</definedName>
    <definedName name="Pay_Num" localSheetId="3">#REF!</definedName>
    <definedName name="Pay_Num">#REF!</definedName>
    <definedName name="Payment_Date" localSheetId="6">DATE(YEAR('Calculo Crédito'!Loan_Start),MONTH('Calculo Crédito'!Loan_Start)+payment_number,DAY('Calculo Crédito'!Loan_Start))</definedName>
    <definedName name="Payment_Date" localSheetId="7">DATE(YEAR('Gráfico Retiro'!Loan_Start),MONTH('Gráfico Retiro'!Loan_Start)+payment_number,DAY('Gráfico Retiro'!Loan_Start))</definedName>
    <definedName name="Payment_Date" localSheetId="5">DATE(YEAR(Loan_Start),MONTH(Loan_Start)+payment_number,DAY(Loan_Start))</definedName>
    <definedName name="Payment_Date" localSheetId="2">DATE(YEAR(Loan_Start),MONTH(Loan_Start)+payment_number,DAY(Loan_Start))</definedName>
    <definedName name="Payment_Date" localSheetId="3">DATE(YEAR('Resumen Deudas'!Loan_Start),MONTH('Resumen Deudas'!Loan_Start)+payment_number,DAY('Resumen Deudas'!Loan_Start))</definedName>
    <definedName name="Payment_Date">DATE(YEAR(Loan_Start),MONTH(Loan_Start)+payment_number,DAY(Loan_Start))</definedName>
    <definedName name="Princ" localSheetId="6">'Calculo Crédito'!$H$22:$H$381</definedName>
    <definedName name="Princ" localSheetId="7">#REF!</definedName>
    <definedName name="Princ" localSheetId="3">#REF!</definedName>
    <definedName name="Princ">#REF!</definedName>
    <definedName name="Print_Area_Reset" localSheetId="6">OFFSET('Calculo Crédito'!Full_Print,0,0,'Calculo Crédito'!Last_Row)</definedName>
    <definedName name="Print_Area_Reset" localSheetId="7">OFFSET('Gráfico Retiro'!Full_Print,0,0,'Gráfico Retiro'!Last_Row)</definedName>
    <definedName name="Print_Area_Reset" localSheetId="5">OFFSET(Full_Print,0,0,'Info Objetivos'!Last_Row)</definedName>
    <definedName name="Print_Area_Reset" localSheetId="2">OFFSET(Full_Print,0,0,Patrimonio!Last_Row)</definedName>
    <definedName name="Print_Area_Reset" localSheetId="3">OFFSET('Resumen Deudas'!Full_Print,0,0,'Resumen Deudas'!Last_Row)</definedName>
    <definedName name="Print_Area_Reset">OFFSET(Full_Print,0,0,Last_Row)</definedName>
    <definedName name="PROTECCIONESANUALES">Parametros!$AG$2:$AG$15</definedName>
    <definedName name="PROTECCIONESPERSONALES">Parametros!$X$2:$X$13</definedName>
    <definedName name="Proyeccion">#REF!</definedName>
    <definedName name="Q">Parametros!$AB$2:$AB$4</definedName>
    <definedName name="SALARIO">Parametros!$R$2:$R$3</definedName>
    <definedName name="Sched_Pay" localSheetId="6">'Calculo Crédito'!$E$22:$E$381</definedName>
    <definedName name="Sched_Pay" localSheetId="7">#REF!</definedName>
    <definedName name="Sched_Pay" localSheetId="3">#REF!</definedName>
    <definedName name="Sched_Pay">#REF!</definedName>
    <definedName name="Scheduled_Extra_Payments" localSheetId="6">'Calculo Crédito'!$E$15</definedName>
    <definedName name="Scheduled_Extra_Payments" localSheetId="7">#REF!</definedName>
    <definedName name="Scheduled_Extra_Payments" localSheetId="3">#REF!</definedName>
    <definedName name="Scheduled_Extra_Payments">#REF!</definedName>
    <definedName name="Scheduled_Interest_Rate" localSheetId="6">'Calculo Crédito'!$E$11</definedName>
    <definedName name="Scheduled_Interest_Rate" localSheetId="7">#REF!</definedName>
    <definedName name="Scheduled_Interest_Rate" localSheetId="3">#REF!</definedName>
    <definedName name="Scheduled_Interest_Rate">#REF!</definedName>
    <definedName name="Scheduled_Monthly_Payment" localSheetId="6">'Calculo Crédito'!$I$10</definedName>
    <definedName name="Scheduled_Monthly_Payment" localSheetId="7">#REF!</definedName>
    <definedName name="Scheduled_Monthly_Payment" localSheetId="3">#REF!</definedName>
    <definedName name="Scheduled_Monthly_Payment">#REF!</definedName>
    <definedName name="SERVICIODEUDA">Parametros!$AC$2:$AC$18</definedName>
    <definedName name="SINO" localSheetId="7">#REF!</definedName>
    <definedName name="SINO" localSheetId="5">Parametros!$P$2:$P$3</definedName>
    <definedName name="SINO" localSheetId="2">Parametros!$P$2:$P$3</definedName>
    <definedName name="SINO" localSheetId="3">Parametros!$P$2:$P$3</definedName>
    <definedName name="SINO">Parametros!$P$2:$P$3</definedName>
    <definedName name="SKD" localSheetId="6">DATE(YEAR('Calculo Crédito'!Loan_Start),MONTH('Calculo Crédito'!Loan_Start)+payment_number,DAY('Calculo Crédito'!Loan_Start))</definedName>
    <definedName name="SKD" localSheetId="7">DATE(YEAR('Gráfico Retiro'!Loan_Start),MONTH('Gráfico Retiro'!Loan_Start)+payment_number,DAY('Gráfico Retiro'!Loan_Start))</definedName>
    <definedName name="SKD" localSheetId="5">DATE(YEAR(Loan_Start),MONTH(Loan_Start)+payment_number,DAY(Loan_Start))</definedName>
    <definedName name="SKD" localSheetId="2">DATE(YEAR(Loan_Start),MONTH(Loan_Start)+payment_number,DAY(Loan_Start))</definedName>
    <definedName name="SKD" localSheetId="3">DATE(YEAR('Resumen Deudas'!Loan_Start),MONTH('Resumen Deudas'!Loan_Start)+payment_number,DAY('Resumen Deudas'!Loan_Start))</definedName>
    <definedName name="SKD">DATE(YEAR(Loan_Start),MONTH(Loan_Start)+payment_number,DAY(Loan_Start))</definedName>
    <definedName name="ss">#REF!</definedName>
    <definedName name="TBALANCE">Parametros!$J$2:$J$6</definedName>
    <definedName name="TDEUDA">Parametros!$F$2:$F$6</definedName>
    <definedName name="TIPO" localSheetId="7">#REF!</definedName>
    <definedName name="TIPO">Parametros!$C$2:$C$3</definedName>
    <definedName name="Tipodeahorro">#REF!</definedName>
    <definedName name="TIPODEUDA">Parametros!$F$3:$F$6</definedName>
    <definedName name="_xlnm.Print_Titles" localSheetId="6">'Calculo Crédito'!$19:$21</definedName>
    <definedName name="Total_Interest" localSheetId="6">'Calculo Crédito'!$I$14</definedName>
    <definedName name="Total_Interest" localSheetId="7">#REF!</definedName>
    <definedName name="Total_Interest" localSheetId="3">#REF!</definedName>
    <definedName name="Total_Interest">#REF!</definedName>
    <definedName name="Total_Pay" localSheetId="6">'Calculo Crédito'!$G$22:$G$381</definedName>
    <definedName name="Total_Pay" localSheetId="7">#REF!</definedName>
    <definedName name="Total_Pay" localSheetId="3">#REF!</definedName>
    <definedName name="Total_Pay">#REF!</definedName>
    <definedName name="Total_Payment" localSheetId="6">scheduled_payment+extra_payment</definedName>
    <definedName name="Total_Payment" localSheetId="7">scheduled_payment+extra_payment</definedName>
    <definedName name="Total_Payment" localSheetId="5">scheduled_payment+extra_payment</definedName>
    <definedName name="Total_Payment" localSheetId="2">scheduled_payment+extra_payment</definedName>
    <definedName name="Total_Payment" localSheetId="3">scheduled_payment+extra_payment</definedName>
    <definedName name="Total_Payment">scheduled_payment+extra_payment</definedName>
    <definedName name="TRANSPORTE" localSheetId="5">Parametros!$T$2:$T$8</definedName>
    <definedName name="TRANSPORTE" localSheetId="2">Parametros!$T$2:$T$8</definedName>
    <definedName name="TRANSPORTE" localSheetId="3">Parametros!$T$2:$T$8</definedName>
    <definedName name="TRANSPORTE">Parametros!$T$2:$T$8</definedName>
    <definedName name="vALUES" localSheetId="6">IF('Calculo Crédito'!Loan_Amount*'Calculo Crédito'!Interest_Rate*'Calculo Crédito'!Loan_Years*'Calculo Crédito'!Loan_Start&gt;0,1,0)</definedName>
    <definedName name="vALUES" localSheetId="7">IF('Gráfico Retiro'!Loan_Amount*'Gráfico Retiro'!Interest_Rate*'Gráfico Retiro'!Loan_Years*'Gráfico Retiro'!Loan_Start&gt;0,1,0)</definedName>
    <definedName name="vALUES" localSheetId="5">IF(Loan_Amount*Interest_Rate*Loan_Years*Loan_Start&gt;0,1,0)</definedName>
    <definedName name="vALUES" localSheetId="2">IF(Loan_Amount*Interest_Rate*Loan_Years*Loan_Start&gt;0,1,0)</definedName>
    <definedName name="vALUES" localSheetId="3">IF('Resumen Deudas'!Loan_Amount*'Resumen Deudas'!Interest_Rate*'Resumen Deudas'!Loan_Years*'Resumen Deudas'!Loan_Start&gt;0,1,0)</definedName>
    <definedName name="vALUES">IF(Loan_Amount*Interest_Rate*Loan_Years*Loan_Start&gt;0,1,0)</definedName>
    <definedName name="Values_Entered" localSheetId="6">IF('Calculo Crédito'!Loan_Amount*'Calculo Crédito'!Interest_Rate*'Calculo Crédito'!Loan_Years*'Calculo Crédito'!Loan_Start&gt;0,1,0)</definedName>
    <definedName name="Values_Entered" localSheetId="7">IF('Gráfico Retiro'!Loan_Amount*'Gráfico Retiro'!Interest_Rate*'Gráfico Retiro'!Loan_Years*'Gráfico Retiro'!Loan_Start&gt;0,1,0)</definedName>
    <definedName name="Values_Entered" localSheetId="5">IF(Loan_Amount*Interest_Rate*Loan_Years*Loan_Start&gt;0,1,0)</definedName>
    <definedName name="Values_Entered" localSheetId="2">IF(Loan_Amount*Interest_Rate*Loan_Years*Loan_Start&gt;0,1,0)</definedName>
    <definedName name="Values_Entered" localSheetId="3">IF([0]!Loan_Amount*'Resumen Deudas'!Interest_Rate*[0]!Loan_Years*'Resumen Deudas'!Loan_Start&gt;0,1,0)</definedName>
    <definedName name="Values_Entered">IF(Loan_Amount*Interest_Rate*Loan_Years*Loan_Start&gt;0,1,0)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48" i="9" l="1"/>
  <c r="E43" i="9"/>
  <c r="F42" i="9" s="1"/>
  <c r="G42" i="9" s="1"/>
  <c r="G39" i="9"/>
  <c r="F39" i="9"/>
  <c r="E36" i="9"/>
  <c r="F35" i="9"/>
  <c r="G35" i="9" s="1"/>
  <c r="E25" i="9"/>
  <c r="G23" i="9"/>
  <c r="E20" i="9"/>
  <c r="G19" i="9"/>
  <c r="F19" i="9"/>
  <c r="F16" i="9"/>
  <c r="G16" i="9" s="1"/>
  <c r="E13" i="9"/>
  <c r="F12" i="9" s="1"/>
  <c r="G12" i="9" s="1"/>
  <c r="E10" i="9"/>
  <c r="E33" i="9" s="1"/>
  <c r="B23" i="7"/>
  <c r="I22" i="7"/>
  <c r="D22" i="7"/>
  <c r="B22" i="7"/>
  <c r="F12" i="7"/>
  <c r="I11" i="7"/>
  <c r="J10" i="7"/>
  <c r="I10" i="7"/>
  <c r="J11" i="7" s="1"/>
  <c r="G7" i="6"/>
  <c r="G8" i="6" s="1"/>
  <c r="G22" i="4"/>
  <c r="D19" i="4"/>
  <c r="C29" i="3"/>
  <c r="C22" i="3"/>
  <c r="C25" i="3" s="1"/>
  <c r="C27" i="3" s="1"/>
  <c r="C10" i="3"/>
  <c r="C7" i="3"/>
  <c r="E109" i="2"/>
  <c r="D109" i="2"/>
  <c r="C109" i="2"/>
  <c r="E102" i="2"/>
  <c r="D102" i="2"/>
  <c r="C102" i="2"/>
  <c r="E97" i="2"/>
  <c r="D97" i="2"/>
  <c r="C97" i="2"/>
  <c r="E92" i="2"/>
  <c r="D92" i="2"/>
  <c r="C92" i="2"/>
  <c r="E89" i="2"/>
  <c r="E88" i="2"/>
  <c r="D88" i="2"/>
  <c r="C88" i="2"/>
  <c r="E85" i="2"/>
  <c r="D85" i="2"/>
  <c r="C85" i="2"/>
  <c r="E80" i="2"/>
  <c r="E87" i="2" s="1"/>
  <c r="D80" i="2"/>
  <c r="D87" i="2" s="1"/>
  <c r="C80" i="2"/>
  <c r="C87" i="2" s="1"/>
  <c r="E69" i="2"/>
  <c r="D69" i="2"/>
  <c r="C69" i="2"/>
  <c r="E58" i="2"/>
  <c r="D58" i="2"/>
  <c r="C58" i="2"/>
  <c r="E54" i="2"/>
  <c r="D54" i="2"/>
  <c r="C54" i="2"/>
  <c r="E51" i="2"/>
  <c r="D51" i="2"/>
  <c r="C51" i="2"/>
  <c r="E47" i="2"/>
  <c r="D47" i="2"/>
  <c r="C47" i="2"/>
  <c r="E43" i="2"/>
  <c r="D43" i="2"/>
  <c r="C43" i="2"/>
  <c r="E40" i="2"/>
  <c r="D40" i="2"/>
  <c r="C40" i="2"/>
  <c r="E30" i="2"/>
  <c r="D30" i="2"/>
  <c r="C30" i="2"/>
  <c r="E21" i="2"/>
  <c r="E75" i="2" s="1"/>
  <c r="D21" i="2"/>
  <c r="C21" i="2"/>
  <c r="E15" i="2"/>
  <c r="D15" i="2"/>
  <c r="C15" i="2"/>
  <c r="C75" i="2" s="1"/>
  <c r="C77" i="2" s="1"/>
  <c r="C74" i="2" s="1"/>
  <c r="E12" i="2"/>
  <c r="D12" i="2"/>
  <c r="C12" i="2"/>
  <c r="E11" i="2"/>
  <c r="D11" i="2"/>
  <c r="C11" i="2"/>
  <c r="E9" i="2"/>
  <c r="D9" i="2"/>
  <c r="C9" i="2"/>
  <c r="D4" i="2"/>
  <c r="C4" i="2"/>
  <c r="C20" i="1"/>
  <c r="E77" i="2" l="1"/>
  <c r="E74" i="2" s="1"/>
  <c r="E76" i="2" s="1"/>
  <c r="E23" i="7"/>
  <c r="D75" i="2"/>
  <c r="D77" i="2" s="1"/>
  <c r="D74" i="2" s="1"/>
  <c r="D76" i="2" s="1"/>
  <c r="C76" i="2"/>
  <c r="B24" i="7"/>
  <c r="C23" i="7"/>
  <c r="E22" i="7"/>
  <c r="C22" i="7"/>
  <c r="F32" i="9"/>
  <c r="D35" i="9"/>
  <c r="F9" i="9"/>
  <c r="D12" i="9"/>
  <c r="F22" i="7" l="1"/>
  <c r="G32" i="9"/>
  <c r="G34" i="9" s="1"/>
  <c r="G45" i="9" s="1"/>
  <c r="N34" i="9" s="1"/>
  <c r="N35" i="9" s="1"/>
  <c r="D39" i="9"/>
  <c r="E24" i="7"/>
  <c r="C24" i="7"/>
  <c r="B25" i="7"/>
  <c r="G9" i="9"/>
  <c r="G11" i="9" s="1"/>
  <c r="G22" i="9" s="1"/>
  <c r="N11" i="9" s="1"/>
  <c r="N12" i="9" s="1"/>
  <c r="D16" i="9"/>
  <c r="C25" i="7" l="1"/>
  <c r="E25" i="7"/>
  <c r="B26" i="7"/>
  <c r="N44" i="9"/>
  <c r="N43" i="9"/>
  <c r="N42" i="9"/>
  <c r="N36" i="9" s="1"/>
  <c r="E49" i="9" s="1"/>
  <c r="E50" i="9" s="1"/>
  <c r="N21" i="9"/>
  <c r="N20" i="9"/>
  <c r="N19" i="9"/>
  <c r="N13" i="9" s="1"/>
  <c r="E26" i="9" s="1"/>
  <c r="E27" i="9" s="1"/>
  <c r="G22" i="7"/>
  <c r="H22" i="7" s="1"/>
  <c r="J22" i="7" s="1"/>
  <c r="D23" i="7" l="1"/>
  <c r="E26" i="7"/>
  <c r="C26" i="7"/>
  <c r="B27" i="7"/>
  <c r="E27" i="7" l="1"/>
  <c r="B28" i="7"/>
  <c r="C27" i="7"/>
  <c r="F23" i="7"/>
  <c r="I23" i="7"/>
  <c r="G23" i="7" l="1"/>
  <c r="H23" i="7" s="1"/>
  <c r="J23" i="7" s="1"/>
  <c r="B29" i="7"/>
  <c r="C28" i="7"/>
  <c r="E28" i="7"/>
  <c r="D24" i="7" l="1"/>
  <c r="B30" i="7"/>
  <c r="C29" i="7"/>
  <c r="E29" i="7"/>
  <c r="B31" i="7" l="1"/>
  <c r="E30" i="7"/>
  <c r="C30" i="7"/>
  <c r="I24" i="7"/>
  <c r="F24" i="7"/>
  <c r="G24" i="7" l="1"/>
  <c r="H24" i="7" s="1"/>
  <c r="J24" i="7" s="1"/>
  <c r="C31" i="7"/>
  <c r="B32" i="7"/>
  <c r="E31" i="7"/>
  <c r="D25" i="7" l="1"/>
  <c r="B33" i="7"/>
  <c r="C32" i="7"/>
  <c r="E32" i="7"/>
  <c r="E33" i="7" l="1"/>
  <c r="C33" i="7"/>
  <c r="B34" i="7"/>
  <c r="I25" i="7"/>
  <c r="F25" i="7"/>
  <c r="B35" i="7" l="1"/>
  <c r="E34" i="7"/>
  <c r="C34" i="7"/>
  <c r="G25" i="7"/>
  <c r="H25" i="7" s="1"/>
  <c r="J25" i="7" s="1"/>
  <c r="D26" i="7" l="1"/>
  <c r="E35" i="7"/>
  <c r="C35" i="7"/>
  <c r="B36" i="7"/>
  <c r="B37" i="7" l="1"/>
  <c r="C36" i="7"/>
  <c r="E36" i="7"/>
  <c r="I26" i="7"/>
  <c r="F26" i="7"/>
  <c r="G26" i="7" l="1"/>
  <c r="H26" i="7" s="1"/>
  <c r="J26" i="7" s="1"/>
  <c r="E37" i="7"/>
  <c r="C37" i="7"/>
  <c r="B38" i="7"/>
  <c r="D27" i="7" l="1"/>
  <c r="B39" i="7"/>
  <c r="E38" i="7"/>
  <c r="C38" i="7"/>
  <c r="B40" i="7" l="1"/>
  <c r="E39" i="7"/>
  <c r="C39" i="7"/>
  <c r="I27" i="7"/>
  <c r="F27" i="7"/>
  <c r="G27" i="7" l="1"/>
  <c r="H27" i="7" s="1"/>
  <c r="J27" i="7"/>
  <c r="D28" i="7" s="1"/>
  <c r="C40" i="7"/>
  <c r="E40" i="7"/>
  <c r="B41" i="7"/>
  <c r="B42" i="7" l="1"/>
  <c r="C41" i="7"/>
  <c r="E41" i="7"/>
  <c r="I28" i="7"/>
  <c r="F28" i="7"/>
  <c r="G28" i="7" l="1"/>
  <c r="H28" i="7" s="1"/>
  <c r="J28" i="7" s="1"/>
  <c r="D29" i="7" s="1"/>
  <c r="E42" i="7"/>
  <c r="C42" i="7"/>
  <c r="B43" i="7"/>
  <c r="I29" i="7" l="1"/>
  <c r="F29" i="7"/>
  <c r="B44" i="7"/>
  <c r="E43" i="7"/>
  <c r="C43" i="7"/>
  <c r="G29" i="7" l="1"/>
  <c r="H29" i="7" s="1"/>
  <c r="J29" i="7" s="1"/>
  <c r="D30" i="7" s="1"/>
  <c r="C44" i="7"/>
  <c r="E44" i="7"/>
  <c r="B45" i="7"/>
  <c r="F30" i="7" l="1"/>
  <c r="I30" i="7"/>
  <c r="C45" i="7"/>
  <c r="E45" i="7"/>
  <c r="B46" i="7"/>
  <c r="G30" i="7" l="1"/>
  <c r="H30" i="7" s="1"/>
  <c r="J30" i="7"/>
  <c r="D31" i="7" s="1"/>
  <c r="E46" i="7"/>
  <c r="B47" i="7"/>
  <c r="C46" i="7"/>
  <c r="E47" i="7" l="1"/>
  <c r="C47" i="7"/>
  <c r="B48" i="7"/>
  <c r="I31" i="7"/>
  <c r="F31" i="7"/>
  <c r="G31" i="7" l="1"/>
  <c r="H31" i="7" s="1"/>
  <c r="J31" i="7" s="1"/>
  <c r="D32" i="7" s="1"/>
  <c r="B49" i="7"/>
  <c r="C48" i="7"/>
  <c r="E48" i="7"/>
  <c r="I32" i="7" l="1"/>
  <c r="F32" i="7"/>
  <c r="E49" i="7"/>
  <c r="B50" i="7"/>
  <c r="C49" i="7"/>
  <c r="G32" i="7" l="1"/>
  <c r="H32" i="7" s="1"/>
  <c r="J32" i="7"/>
  <c r="D33" i="7" s="1"/>
  <c r="B51" i="7"/>
  <c r="E50" i="7"/>
  <c r="C50" i="7"/>
  <c r="C51" i="7" l="1"/>
  <c r="B52" i="7"/>
  <c r="E51" i="7"/>
  <c r="I33" i="7"/>
  <c r="F33" i="7"/>
  <c r="B53" i="7" l="1"/>
  <c r="C52" i="7"/>
  <c r="E52" i="7"/>
  <c r="G33" i="7"/>
  <c r="H33" i="7" s="1"/>
  <c r="J33" i="7"/>
  <c r="D34" i="7" s="1"/>
  <c r="I34" i="7" l="1"/>
  <c r="F34" i="7"/>
  <c r="E53" i="7"/>
  <c r="C53" i="7"/>
  <c r="B54" i="7"/>
  <c r="B55" i="7" l="1"/>
  <c r="E54" i="7"/>
  <c r="C54" i="7"/>
  <c r="G34" i="7"/>
  <c r="H34" i="7" s="1"/>
  <c r="J34" i="7" s="1"/>
  <c r="D35" i="7" s="1"/>
  <c r="I35" i="7" l="1"/>
  <c r="F35" i="7"/>
  <c r="E55" i="7"/>
  <c r="B56" i="7"/>
  <c r="C55" i="7"/>
  <c r="G35" i="7" l="1"/>
  <c r="H35" i="7" s="1"/>
  <c r="J35" i="7" s="1"/>
  <c r="D36" i="7" s="1"/>
  <c r="E56" i="7"/>
  <c r="C56" i="7"/>
  <c r="B57" i="7"/>
  <c r="I36" i="7" l="1"/>
  <c r="F36" i="7"/>
  <c r="B58" i="7"/>
  <c r="E57" i="7"/>
  <c r="C57" i="7"/>
  <c r="G36" i="7" l="1"/>
  <c r="H36" i="7" s="1"/>
  <c r="J36" i="7"/>
  <c r="D37" i="7" s="1"/>
  <c r="B59" i="7"/>
  <c r="C58" i="7"/>
  <c r="E58" i="7"/>
  <c r="I37" i="7" l="1"/>
  <c r="F37" i="7"/>
  <c r="B60" i="7"/>
  <c r="E59" i="7"/>
  <c r="C59" i="7"/>
  <c r="E60" i="7" l="1"/>
  <c r="C60" i="7"/>
  <c r="B61" i="7"/>
  <c r="J37" i="7"/>
  <c r="D38" i="7" s="1"/>
  <c r="G37" i="7"/>
  <c r="H37" i="7" s="1"/>
  <c r="I38" i="7" l="1"/>
  <c r="F38" i="7"/>
  <c r="E61" i="7"/>
  <c r="C61" i="7"/>
  <c r="B62" i="7"/>
  <c r="E62" i="7" l="1"/>
  <c r="B63" i="7"/>
  <c r="C62" i="7"/>
  <c r="G38" i="7"/>
  <c r="H38" i="7" s="1"/>
  <c r="J38" i="7" s="1"/>
  <c r="D39" i="7" s="1"/>
  <c r="I39" i="7" l="1"/>
  <c r="F39" i="7"/>
  <c r="E63" i="7"/>
  <c r="C63" i="7"/>
  <c r="B64" i="7"/>
  <c r="B65" i="7" l="1"/>
  <c r="E64" i="7"/>
  <c r="C64" i="7"/>
  <c r="G39" i="7"/>
  <c r="H39" i="7" s="1"/>
  <c r="J39" i="7" s="1"/>
  <c r="D40" i="7" s="1"/>
  <c r="I40" i="7" l="1"/>
  <c r="F40" i="7"/>
  <c r="C65" i="7"/>
  <c r="B66" i="7"/>
  <c r="E65" i="7"/>
  <c r="G40" i="7" l="1"/>
  <c r="H40" i="7" s="1"/>
  <c r="J40" i="7" s="1"/>
  <c r="D41" i="7" s="1"/>
  <c r="B67" i="7"/>
  <c r="C66" i="7"/>
  <c r="E66" i="7"/>
  <c r="I41" i="7" l="1"/>
  <c r="F41" i="7"/>
  <c r="B68" i="7"/>
  <c r="E67" i="7"/>
  <c r="C67" i="7"/>
  <c r="B69" i="7" l="1"/>
  <c r="C68" i="7"/>
  <c r="E68" i="7"/>
  <c r="G41" i="7"/>
  <c r="H41" i="7" s="1"/>
  <c r="J41" i="7" s="1"/>
  <c r="D42" i="7" s="1"/>
  <c r="I42" i="7" l="1"/>
  <c r="F42" i="7"/>
  <c r="E69" i="7"/>
  <c r="B70" i="7"/>
  <c r="C69" i="7"/>
  <c r="C70" i="7" l="1"/>
  <c r="B71" i="7"/>
  <c r="E70" i="7"/>
  <c r="G42" i="7"/>
  <c r="H42" i="7" s="1"/>
  <c r="J42" i="7" s="1"/>
  <c r="D43" i="7" s="1"/>
  <c r="I43" i="7" l="1"/>
  <c r="F43" i="7"/>
  <c r="B72" i="7"/>
  <c r="C71" i="7"/>
  <c r="E71" i="7"/>
  <c r="G43" i="7" l="1"/>
  <c r="H43" i="7" s="1"/>
  <c r="J43" i="7" s="1"/>
  <c r="D44" i="7" s="1"/>
  <c r="E72" i="7"/>
  <c r="C72" i="7"/>
  <c r="B73" i="7"/>
  <c r="I44" i="7" l="1"/>
  <c r="F44" i="7"/>
  <c r="E73" i="7"/>
  <c r="C73" i="7"/>
  <c r="B74" i="7"/>
  <c r="G44" i="7" l="1"/>
  <c r="H44" i="7" s="1"/>
  <c r="J44" i="7" s="1"/>
  <c r="D45" i="7" s="1"/>
  <c r="B75" i="7"/>
  <c r="E74" i="7"/>
  <c r="C74" i="7"/>
  <c r="F45" i="7" l="1"/>
  <c r="I45" i="7"/>
  <c r="E75" i="7"/>
  <c r="C75" i="7"/>
  <c r="B76" i="7"/>
  <c r="B77" i="7" l="1"/>
  <c r="E76" i="7"/>
  <c r="C76" i="7"/>
  <c r="G45" i="7"/>
  <c r="H45" i="7" s="1"/>
  <c r="J45" i="7"/>
  <c r="D46" i="7" s="1"/>
  <c r="I46" i="7" l="1"/>
  <c r="F46" i="7"/>
  <c r="E77" i="7"/>
  <c r="C77" i="7"/>
  <c r="B78" i="7"/>
  <c r="G46" i="7" l="1"/>
  <c r="H46" i="7" s="1"/>
  <c r="J46" i="7"/>
  <c r="D47" i="7" s="1"/>
  <c r="B79" i="7"/>
  <c r="E78" i="7"/>
  <c r="C78" i="7"/>
  <c r="E79" i="7" l="1"/>
  <c r="B80" i="7"/>
  <c r="C79" i="7"/>
  <c r="I47" i="7"/>
  <c r="F47" i="7"/>
  <c r="G47" i="7" l="1"/>
  <c r="H47" i="7" s="1"/>
  <c r="J47" i="7"/>
  <c r="D48" i="7" s="1"/>
  <c r="B81" i="7"/>
  <c r="C80" i="7"/>
  <c r="E80" i="7"/>
  <c r="I48" i="7" l="1"/>
  <c r="F48" i="7"/>
  <c r="C81" i="7"/>
  <c r="E81" i="7"/>
  <c r="B82" i="7"/>
  <c r="E82" i="7" l="1"/>
  <c r="B83" i="7"/>
  <c r="C82" i="7"/>
  <c r="G48" i="7"/>
  <c r="H48" i="7" s="1"/>
  <c r="J48" i="7"/>
  <c r="D49" i="7" s="1"/>
  <c r="F49" i="7" l="1"/>
  <c r="I49" i="7"/>
  <c r="E83" i="7"/>
  <c r="C83" i="7"/>
  <c r="B84" i="7"/>
  <c r="C84" i="7" l="1"/>
  <c r="B85" i="7"/>
  <c r="E84" i="7"/>
  <c r="G49" i="7"/>
  <c r="H49" i="7" s="1"/>
  <c r="J49" i="7" s="1"/>
  <c r="D50" i="7" s="1"/>
  <c r="I50" i="7" l="1"/>
  <c r="F50" i="7"/>
  <c r="E85" i="7"/>
  <c r="C85" i="7"/>
  <c r="B86" i="7"/>
  <c r="E86" i="7" l="1"/>
  <c r="C86" i="7"/>
  <c r="B87" i="7"/>
  <c r="G50" i="7"/>
  <c r="H50" i="7" s="1"/>
  <c r="J50" i="7"/>
  <c r="D51" i="7" s="1"/>
  <c r="B88" i="7" l="1"/>
  <c r="E87" i="7"/>
  <c r="C87" i="7"/>
  <c r="I51" i="7"/>
  <c r="F51" i="7"/>
  <c r="G51" i="7" l="1"/>
  <c r="H51" i="7" s="1"/>
  <c r="J51" i="7" s="1"/>
  <c r="D52" i="7" s="1"/>
  <c r="B89" i="7"/>
  <c r="E88" i="7"/>
  <c r="C88" i="7"/>
  <c r="I52" i="7" l="1"/>
  <c r="F52" i="7"/>
  <c r="B90" i="7"/>
  <c r="C89" i="7"/>
  <c r="E89" i="7"/>
  <c r="B91" i="7" l="1"/>
  <c r="C90" i="7"/>
  <c r="E90" i="7"/>
  <c r="G52" i="7"/>
  <c r="H52" i="7" s="1"/>
  <c r="J52" i="7" s="1"/>
  <c r="D53" i="7" s="1"/>
  <c r="I53" i="7" l="1"/>
  <c r="F53" i="7"/>
  <c r="B92" i="7"/>
  <c r="E91" i="7"/>
  <c r="C91" i="7"/>
  <c r="G53" i="7" l="1"/>
  <c r="H53" i="7" s="1"/>
  <c r="J53" i="7" s="1"/>
  <c r="D54" i="7" s="1"/>
  <c r="C92" i="7"/>
  <c r="E92" i="7"/>
  <c r="B93" i="7"/>
  <c r="I54" i="7" l="1"/>
  <c r="F54" i="7"/>
  <c r="B94" i="7"/>
  <c r="E93" i="7"/>
  <c r="C93" i="7"/>
  <c r="J54" i="7" l="1"/>
  <c r="D55" i="7" s="1"/>
  <c r="G54" i="7"/>
  <c r="H54" i="7" s="1"/>
  <c r="E94" i="7"/>
  <c r="B95" i="7"/>
  <c r="C94" i="7"/>
  <c r="B96" i="7" l="1"/>
  <c r="E95" i="7"/>
  <c r="C95" i="7"/>
  <c r="I55" i="7"/>
  <c r="F55" i="7"/>
  <c r="G55" i="7" l="1"/>
  <c r="H55" i="7" s="1"/>
  <c r="J55" i="7" s="1"/>
  <c r="D56" i="7" s="1"/>
  <c r="E96" i="7"/>
  <c r="C96" i="7"/>
  <c r="B97" i="7"/>
  <c r="I56" i="7" l="1"/>
  <c r="F56" i="7"/>
  <c r="B98" i="7"/>
  <c r="E97" i="7"/>
  <c r="C97" i="7"/>
  <c r="B99" i="7" l="1"/>
  <c r="C98" i="7"/>
  <c r="E98" i="7"/>
  <c r="G56" i="7"/>
  <c r="H56" i="7" s="1"/>
  <c r="J56" i="7" s="1"/>
  <c r="D57" i="7" s="1"/>
  <c r="F57" i="7" l="1"/>
  <c r="I57" i="7"/>
  <c r="C99" i="7"/>
  <c r="E99" i="7"/>
  <c r="B100" i="7"/>
  <c r="B101" i="7" l="1"/>
  <c r="E100" i="7"/>
  <c r="C100" i="7"/>
  <c r="G57" i="7"/>
  <c r="H57" i="7" s="1"/>
  <c r="J57" i="7" s="1"/>
  <c r="D58" i="7" s="1"/>
  <c r="I58" i="7" l="1"/>
  <c r="F58" i="7"/>
  <c r="C101" i="7"/>
  <c r="B102" i="7"/>
  <c r="E101" i="7"/>
  <c r="C102" i="7" l="1"/>
  <c r="E102" i="7"/>
  <c r="B103" i="7"/>
  <c r="G58" i="7"/>
  <c r="H58" i="7" s="1"/>
  <c r="J58" i="7" s="1"/>
  <c r="D59" i="7" s="1"/>
  <c r="I59" i="7" l="1"/>
  <c r="F59" i="7"/>
  <c r="E103" i="7"/>
  <c r="B104" i="7"/>
  <c r="C103" i="7"/>
  <c r="G59" i="7" l="1"/>
  <c r="H59" i="7" s="1"/>
  <c r="J59" i="7"/>
  <c r="D60" i="7" s="1"/>
  <c r="E104" i="7"/>
  <c r="B105" i="7"/>
  <c r="C104" i="7"/>
  <c r="I60" i="7" l="1"/>
  <c r="F60" i="7"/>
  <c r="E105" i="7"/>
  <c r="C105" i="7"/>
  <c r="B106" i="7"/>
  <c r="E106" i="7" l="1"/>
  <c r="B107" i="7"/>
  <c r="C106" i="7"/>
  <c r="G60" i="7"/>
  <c r="H60" i="7" s="1"/>
  <c r="J60" i="7" s="1"/>
  <c r="D61" i="7" s="1"/>
  <c r="F61" i="7" l="1"/>
  <c r="I61" i="7"/>
  <c r="E107" i="7"/>
  <c r="C107" i="7"/>
  <c r="B108" i="7"/>
  <c r="B109" i="7" l="1"/>
  <c r="E108" i="7"/>
  <c r="C108" i="7"/>
  <c r="G61" i="7"/>
  <c r="H61" i="7" s="1"/>
  <c r="J61" i="7" s="1"/>
  <c r="D62" i="7" s="1"/>
  <c r="I62" i="7" l="1"/>
  <c r="F62" i="7"/>
  <c r="B110" i="7"/>
  <c r="C109" i="7"/>
  <c r="E109" i="7"/>
  <c r="G62" i="7" l="1"/>
  <c r="H62" i="7" s="1"/>
  <c r="J62" i="7"/>
  <c r="D63" i="7" s="1"/>
  <c r="E110" i="7"/>
  <c r="C110" i="7"/>
  <c r="B111" i="7"/>
  <c r="E111" i="7" l="1"/>
  <c r="B112" i="7"/>
  <c r="C111" i="7"/>
  <c r="I63" i="7"/>
  <c r="F63" i="7"/>
  <c r="G63" i="7" l="1"/>
  <c r="H63" i="7" s="1"/>
  <c r="J63" i="7" s="1"/>
  <c r="D64" i="7" s="1"/>
  <c r="C112" i="7"/>
  <c r="B113" i="7"/>
  <c r="E112" i="7"/>
  <c r="I64" i="7" l="1"/>
  <c r="F64" i="7"/>
  <c r="B114" i="7"/>
  <c r="E113" i="7"/>
  <c r="C113" i="7"/>
  <c r="G64" i="7" l="1"/>
  <c r="H64" i="7" s="1"/>
  <c r="J64" i="7"/>
  <c r="D65" i="7" s="1"/>
  <c r="E114" i="7"/>
  <c r="B115" i="7"/>
  <c r="C114" i="7"/>
  <c r="E115" i="7" l="1"/>
  <c r="C115" i="7"/>
  <c r="B116" i="7"/>
  <c r="I65" i="7"/>
  <c r="F65" i="7"/>
  <c r="G65" i="7" l="1"/>
  <c r="H65" i="7" s="1"/>
  <c r="J65" i="7" s="1"/>
  <c r="D66" i="7" s="1"/>
  <c r="C116" i="7"/>
  <c r="B117" i="7"/>
  <c r="E116" i="7"/>
  <c r="I66" i="7" l="1"/>
  <c r="F66" i="7"/>
  <c r="B118" i="7"/>
  <c r="E117" i="7"/>
  <c r="C117" i="7"/>
  <c r="G66" i="7" l="1"/>
  <c r="H66" i="7" s="1"/>
  <c r="J66" i="7" s="1"/>
  <c r="D67" i="7" s="1"/>
  <c r="E118" i="7"/>
  <c r="C118" i="7"/>
  <c r="B119" i="7"/>
  <c r="I67" i="7" l="1"/>
  <c r="F67" i="7"/>
  <c r="B120" i="7"/>
  <c r="E119" i="7"/>
  <c r="C119" i="7"/>
  <c r="G67" i="7" l="1"/>
  <c r="H67" i="7" s="1"/>
  <c r="J67" i="7" s="1"/>
  <c r="D68" i="7" s="1"/>
  <c r="B121" i="7"/>
  <c r="C120" i="7"/>
  <c r="E120" i="7"/>
  <c r="I68" i="7" l="1"/>
  <c r="F68" i="7"/>
  <c r="E121" i="7"/>
  <c r="C121" i="7"/>
  <c r="B122" i="7"/>
  <c r="G68" i="7" l="1"/>
  <c r="H68" i="7" s="1"/>
  <c r="J68" i="7" s="1"/>
  <c r="D69" i="7" s="1"/>
  <c r="B123" i="7"/>
  <c r="E122" i="7"/>
  <c r="C122" i="7"/>
  <c r="I69" i="7" l="1"/>
  <c r="F69" i="7"/>
  <c r="E123" i="7"/>
  <c r="B124" i="7"/>
  <c r="C123" i="7"/>
  <c r="G69" i="7" l="1"/>
  <c r="H69" i="7" s="1"/>
  <c r="J69" i="7" s="1"/>
  <c r="D70" i="7" s="1"/>
  <c r="E124" i="7"/>
  <c r="C124" i="7"/>
  <c r="B125" i="7"/>
  <c r="I70" i="7" l="1"/>
  <c r="F70" i="7"/>
  <c r="B126" i="7"/>
  <c r="C125" i="7"/>
  <c r="E125" i="7"/>
  <c r="G70" i="7" l="1"/>
  <c r="H70" i="7" s="1"/>
  <c r="J70" i="7" s="1"/>
  <c r="D71" i="7" s="1"/>
  <c r="B127" i="7"/>
  <c r="E126" i="7"/>
  <c r="C126" i="7"/>
  <c r="I71" i="7" l="1"/>
  <c r="F71" i="7"/>
  <c r="B128" i="7"/>
  <c r="C127" i="7"/>
  <c r="E127" i="7"/>
  <c r="C128" i="7" l="1"/>
  <c r="B129" i="7"/>
  <c r="E128" i="7"/>
  <c r="G71" i="7"/>
  <c r="H71" i="7" s="1"/>
  <c r="J71" i="7" s="1"/>
  <c r="D72" i="7" s="1"/>
  <c r="I72" i="7" l="1"/>
  <c r="F72" i="7"/>
  <c r="C129" i="7"/>
  <c r="E129" i="7"/>
  <c r="B130" i="7"/>
  <c r="B131" i="7" l="1"/>
  <c r="E130" i="7"/>
  <c r="C130" i="7"/>
  <c r="G72" i="7"/>
  <c r="H72" i="7" s="1"/>
  <c r="J72" i="7" s="1"/>
  <c r="D73" i="7" s="1"/>
  <c r="I73" i="7" l="1"/>
  <c r="F73" i="7"/>
  <c r="C131" i="7"/>
  <c r="B132" i="7"/>
  <c r="E131" i="7"/>
  <c r="G73" i="7" l="1"/>
  <c r="H73" i="7" s="1"/>
  <c r="J73" i="7"/>
  <c r="D74" i="7" s="1"/>
  <c r="B133" i="7"/>
  <c r="E132" i="7"/>
  <c r="C132" i="7"/>
  <c r="B134" i="7" l="1"/>
  <c r="E133" i="7"/>
  <c r="C133" i="7"/>
  <c r="I74" i="7"/>
  <c r="F74" i="7"/>
  <c r="G74" i="7" l="1"/>
  <c r="H74" i="7" s="1"/>
  <c r="J74" i="7" s="1"/>
  <c r="D75" i="7" s="1"/>
  <c r="C134" i="7"/>
  <c r="E134" i="7"/>
  <c r="B135" i="7"/>
  <c r="I75" i="7" l="1"/>
  <c r="F75" i="7"/>
  <c r="C135" i="7"/>
  <c r="E135" i="7"/>
  <c r="B136" i="7"/>
  <c r="E136" i="7" l="1"/>
  <c r="C136" i="7"/>
  <c r="B137" i="7"/>
  <c r="G75" i="7"/>
  <c r="H75" i="7" s="1"/>
  <c r="J75" i="7" s="1"/>
  <c r="D76" i="7" s="1"/>
  <c r="I76" i="7" l="1"/>
  <c r="F76" i="7"/>
  <c r="B138" i="7"/>
  <c r="C137" i="7"/>
  <c r="E137" i="7"/>
  <c r="G76" i="7" l="1"/>
  <c r="H76" i="7" s="1"/>
  <c r="J76" i="7"/>
  <c r="D77" i="7" s="1"/>
  <c r="E138" i="7"/>
  <c r="B139" i="7"/>
  <c r="C138" i="7"/>
  <c r="C139" i="7" l="1"/>
  <c r="E139" i="7"/>
  <c r="B140" i="7"/>
  <c r="I77" i="7"/>
  <c r="F77" i="7"/>
  <c r="G77" i="7" l="1"/>
  <c r="H77" i="7" s="1"/>
  <c r="J77" i="7" s="1"/>
  <c r="D78" i="7" s="1"/>
  <c r="E140" i="7"/>
  <c r="B141" i="7"/>
  <c r="C140" i="7"/>
  <c r="I78" i="7" l="1"/>
  <c r="F78" i="7"/>
  <c r="E141" i="7"/>
  <c r="B142" i="7"/>
  <c r="C141" i="7"/>
  <c r="G78" i="7" l="1"/>
  <c r="H78" i="7" s="1"/>
  <c r="J78" i="7"/>
  <c r="D79" i="7" s="1"/>
  <c r="C142" i="7"/>
  <c r="E142" i="7"/>
  <c r="B143" i="7"/>
  <c r="C143" i="7" l="1"/>
  <c r="B144" i="7"/>
  <c r="E143" i="7"/>
  <c r="I79" i="7"/>
  <c r="F79" i="7"/>
  <c r="E144" i="7" l="1"/>
  <c r="B145" i="7"/>
  <c r="C144" i="7"/>
  <c r="J79" i="7"/>
  <c r="D80" i="7" s="1"/>
  <c r="G79" i="7"/>
  <c r="H79" i="7" s="1"/>
  <c r="I80" i="7" l="1"/>
  <c r="F80" i="7"/>
  <c r="C145" i="7"/>
  <c r="B146" i="7"/>
  <c r="E145" i="7"/>
  <c r="B147" i="7" l="1"/>
  <c r="C146" i="7"/>
  <c r="E146" i="7"/>
  <c r="G80" i="7"/>
  <c r="H80" i="7" s="1"/>
  <c r="J80" i="7" s="1"/>
  <c r="D81" i="7" s="1"/>
  <c r="I81" i="7" l="1"/>
  <c r="F81" i="7"/>
  <c r="B148" i="7"/>
  <c r="E147" i="7"/>
  <c r="C147" i="7"/>
  <c r="G81" i="7" l="1"/>
  <c r="H81" i="7" s="1"/>
  <c r="J81" i="7"/>
  <c r="D82" i="7" s="1"/>
  <c r="C148" i="7"/>
  <c r="B149" i="7"/>
  <c r="E148" i="7"/>
  <c r="C149" i="7" l="1"/>
  <c r="B150" i="7"/>
  <c r="E149" i="7"/>
  <c r="I82" i="7"/>
  <c r="F82" i="7"/>
  <c r="G82" i="7" l="1"/>
  <c r="H82" i="7" s="1"/>
  <c r="J82" i="7" s="1"/>
  <c r="D83" i="7" s="1"/>
  <c r="B151" i="7"/>
  <c r="E150" i="7"/>
  <c r="C150" i="7"/>
  <c r="I83" i="7" l="1"/>
  <c r="F83" i="7"/>
  <c r="C151" i="7"/>
  <c r="B152" i="7"/>
  <c r="E151" i="7"/>
  <c r="E152" i="7" l="1"/>
  <c r="B153" i="7"/>
  <c r="C152" i="7"/>
  <c r="G83" i="7"/>
  <c r="H83" i="7" s="1"/>
  <c r="J83" i="7"/>
  <c r="D84" i="7" s="1"/>
  <c r="I84" i="7" l="1"/>
  <c r="F84" i="7"/>
  <c r="B154" i="7"/>
  <c r="C153" i="7"/>
  <c r="E153" i="7"/>
  <c r="B155" i="7" l="1"/>
  <c r="C154" i="7"/>
  <c r="E154" i="7"/>
  <c r="G84" i="7"/>
  <c r="H84" i="7" s="1"/>
  <c r="J84" i="7" s="1"/>
  <c r="D85" i="7" s="1"/>
  <c r="I85" i="7" l="1"/>
  <c r="F85" i="7"/>
  <c r="C155" i="7"/>
  <c r="B156" i="7"/>
  <c r="E155" i="7"/>
  <c r="C156" i="7" l="1"/>
  <c r="B157" i="7"/>
  <c r="E156" i="7"/>
  <c r="G85" i="7"/>
  <c r="H85" i="7" s="1"/>
  <c r="J85" i="7" s="1"/>
  <c r="D86" i="7" s="1"/>
  <c r="I86" i="7" l="1"/>
  <c r="F86" i="7"/>
  <c r="C157" i="7"/>
  <c r="B158" i="7"/>
  <c r="E157" i="7"/>
  <c r="G86" i="7" l="1"/>
  <c r="H86" i="7" s="1"/>
  <c r="J86" i="7" s="1"/>
  <c r="D87" i="7" s="1"/>
  <c r="B159" i="7"/>
  <c r="E158" i="7"/>
  <c r="C158" i="7"/>
  <c r="I87" i="7" l="1"/>
  <c r="F87" i="7"/>
  <c r="C159" i="7"/>
  <c r="B160" i="7"/>
  <c r="E159" i="7"/>
  <c r="C160" i="7" l="1"/>
  <c r="E160" i="7"/>
  <c r="B161" i="7"/>
  <c r="G87" i="7"/>
  <c r="H87" i="7" s="1"/>
  <c r="J87" i="7" s="1"/>
  <c r="D88" i="7" s="1"/>
  <c r="I88" i="7" l="1"/>
  <c r="F88" i="7"/>
  <c r="E161" i="7"/>
  <c r="C161" i="7"/>
  <c r="B162" i="7"/>
  <c r="B163" i="7" l="1"/>
  <c r="E162" i="7"/>
  <c r="C162" i="7"/>
  <c r="G88" i="7"/>
  <c r="H88" i="7" s="1"/>
  <c r="J88" i="7"/>
  <c r="D89" i="7" s="1"/>
  <c r="C163" i="7" l="1"/>
  <c r="E163" i="7"/>
  <c r="B164" i="7"/>
  <c r="F89" i="7"/>
  <c r="I89" i="7"/>
  <c r="E164" i="7" l="1"/>
  <c r="C164" i="7"/>
  <c r="B165" i="7"/>
  <c r="G89" i="7"/>
  <c r="H89" i="7" s="1"/>
  <c r="J89" i="7" s="1"/>
  <c r="D90" i="7" s="1"/>
  <c r="I90" i="7" l="1"/>
  <c r="F90" i="7"/>
  <c r="E165" i="7"/>
  <c r="C165" i="7"/>
  <c r="B166" i="7"/>
  <c r="B167" i="7" l="1"/>
  <c r="E166" i="7"/>
  <c r="C166" i="7"/>
  <c r="G90" i="7"/>
  <c r="H90" i="7" s="1"/>
  <c r="J90" i="7" s="1"/>
  <c r="D91" i="7" s="1"/>
  <c r="I91" i="7" l="1"/>
  <c r="F91" i="7"/>
  <c r="B168" i="7"/>
  <c r="E167" i="7"/>
  <c r="C167" i="7"/>
  <c r="G91" i="7" l="1"/>
  <c r="H91" i="7" s="1"/>
  <c r="J91" i="7" s="1"/>
  <c r="D92" i="7" s="1"/>
  <c r="C168" i="7"/>
  <c r="B169" i="7"/>
  <c r="E168" i="7"/>
  <c r="I92" i="7" l="1"/>
  <c r="F92" i="7"/>
  <c r="E169" i="7"/>
  <c r="B170" i="7"/>
  <c r="C169" i="7"/>
  <c r="G92" i="7" l="1"/>
  <c r="H92" i="7" s="1"/>
  <c r="J92" i="7"/>
  <c r="D93" i="7" s="1"/>
  <c r="E170" i="7"/>
  <c r="C170" i="7"/>
  <c r="B171" i="7"/>
  <c r="I93" i="7" l="1"/>
  <c r="F93" i="7"/>
  <c r="B172" i="7"/>
  <c r="E171" i="7"/>
  <c r="C171" i="7"/>
  <c r="G93" i="7" l="1"/>
  <c r="H93" i="7" s="1"/>
  <c r="J93" i="7"/>
  <c r="D94" i="7" s="1"/>
  <c r="B173" i="7"/>
  <c r="C172" i="7"/>
  <c r="E172" i="7"/>
  <c r="I94" i="7" l="1"/>
  <c r="F94" i="7"/>
  <c r="E173" i="7"/>
  <c r="C173" i="7"/>
  <c r="B174" i="7"/>
  <c r="B175" i="7" l="1"/>
  <c r="E174" i="7"/>
  <c r="C174" i="7"/>
  <c r="G94" i="7"/>
  <c r="H94" i="7" s="1"/>
  <c r="J94" i="7"/>
  <c r="D95" i="7" s="1"/>
  <c r="I95" i="7" l="1"/>
  <c r="F95" i="7"/>
  <c r="E175" i="7"/>
  <c r="C175" i="7"/>
  <c r="B176" i="7"/>
  <c r="E176" i="7" l="1"/>
  <c r="C176" i="7"/>
  <c r="B177" i="7"/>
  <c r="G95" i="7"/>
  <c r="H95" i="7" s="1"/>
  <c r="J95" i="7"/>
  <c r="D96" i="7" s="1"/>
  <c r="I96" i="7" l="1"/>
  <c r="F96" i="7"/>
  <c r="E177" i="7"/>
  <c r="C177" i="7"/>
  <c r="B178" i="7"/>
  <c r="E178" i="7" l="1"/>
  <c r="B179" i="7"/>
  <c r="C178" i="7"/>
  <c r="G96" i="7"/>
  <c r="H96" i="7" s="1"/>
  <c r="J96" i="7" s="1"/>
  <c r="D97" i="7" s="1"/>
  <c r="F97" i="7" l="1"/>
  <c r="I97" i="7"/>
  <c r="C179" i="7"/>
  <c r="B180" i="7"/>
  <c r="E179" i="7"/>
  <c r="B181" i="7" l="1"/>
  <c r="C180" i="7"/>
  <c r="E180" i="7"/>
  <c r="G97" i="7"/>
  <c r="H97" i="7" s="1"/>
  <c r="J97" i="7"/>
  <c r="D98" i="7" s="1"/>
  <c r="I98" i="7" l="1"/>
  <c r="F98" i="7"/>
  <c r="E181" i="7"/>
  <c r="B182" i="7"/>
  <c r="C181" i="7"/>
  <c r="B183" i="7" l="1"/>
  <c r="E182" i="7"/>
  <c r="C182" i="7"/>
  <c r="G98" i="7"/>
  <c r="H98" i="7" s="1"/>
  <c r="J98" i="7"/>
  <c r="D99" i="7" s="1"/>
  <c r="I99" i="7" l="1"/>
  <c r="F99" i="7"/>
  <c r="E183" i="7"/>
  <c r="C183" i="7"/>
  <c r="B184" i="7"/>
  <c r="G99" i="7" l="1"/>
  <c r="H99" i="7" s="1"/>
  <c r="J99" i="7" s="1"/>
  <c r="D100" i="7" s="1"/>
  <c r="E184" i="7"/>
  <c r="B185" i="7"/>
  <c r="C184" i="7"/>
  <c r="I100" i="7" l="1"/>
  <c r="F100" i="7"/>
  <c r="B186" i="7"/>
  <c r="E185" i="7"/>
  <c r="C185" i="7"/>
  <c r="G100" i="7" l="1"/>
  <c r="H100" i="7" s="1"/>
  <c r="J100" i="7"/>
  <c r="D101" i="7" s="1"/>
  <c r="C186" i="7"/>
  <c r="E186" i="7"/>
  <c r="B187" i="7"/>
  <c r="B188" i="7" l="1"/>
  <c r="E187" i="7"/>
  <c r="C187" i="7"/>
  <c r="I101" i="7"/>
  <c r="F101" i="7"/>
  <c r="G101" i="7" l="1"/>
  <c r="H101" i="7" s="1"/>
  <c r="J101" i="7" s="1"/>
  <c r="D102" i="7" s="1"/>
  <c r="B189" i="7"/>
  <c r="E188" i="7"/>
  <c r="C188" i="7"/>
  <c r="I102" i="7" l="1"/>
  <c r="F102" i="7"/>
  <c r="E189" i="7"/>
  <c r="C189" i="7"/>
  <c r="B190" i="7"/>
  <c r="G102" i="7" l="1"/>
  <c r="H102" i="7" s="1"/>
  <c r="J102" i="7"/>
  <c r="D103" i="7" s="1"/>
  <c r="C190" i="7"/>
  <c r="B191" i="7"/>
  <c r="E190" i="7"/>
  <c r="E191" i="7" l="1"/>
  <c r="C191" i="7"/>
  <c r="B192" i="7"/>
  <c r="I103" i="7"/>
  <c r="F103" i="7"/>
  <c r="B193" i="7" l="1"/>
  <c r="E192" i="7"/>
  <c r="C192" i="7"/>
  <c r="G103" i="7"/>
  <c r="H103" i="7" s="1"/>
  <c r="J103" i="7" s="1"/>
  <c r="D104" i="7" s="1"/>
  <c r="I104" i="7" l="1"/>
  <c r="F104" i="7"/>
  <c r="B194" i="7"/>
  <c r="C193" i="7"/>
  <c r="E193" i="7"/>
  <c r="G104" i="7" l="1"/>
  <c r="H104" i="7" s="1"/>
  <c r="J104" i="7" s="1"/>
  <c r="D105" i="7" s="1"/>
  <c r="C194" i="7"/>
  <c r="B195" i="7"/>
  <c r="E194" i="7"/>
  <c r="I105" i="7" l="1"/>
  <c r="F105" i="7"/>
  <c r="B196" i="7"/>
  <c r="E195" i="7"/>
  <c r="C195" i="7"/>
  <c r="G105" i="7" l="1"/>
  <c r="H105" i="7" s="1"/>
  <c r="J105" i="7" s="1"/>
  <c r="D106" i="7" s="1"/>
  <c r="C196" i="7"/>
  <c r="B197" i="7"/>
  <c r="E196" i="7"/>
  <c r="I106" i="7" l="1"/>
  <c r="F106" i="7"/>
  <c r="C197" i="7"/>
  <c r="B198" i="7"/>
  <c r="E197" i="7"/>
  <c r="C198" i="7" l="1"/>
  <c r="B199" i="7"/>
  <c r="E198" i="7"/>
  <c r="G106" i="7"/>
  <c r="H106" i="7" s="1"/>
  <c r="J106" i="7" s="1"/>
  <c r="D107" i="7" s="1"/>
  <c r="I107" i="7" l="1"/>
  <c r="F107" i="7"/>
  <c r="E199" i="7"/>
  <c r="C199" i="7"/>
  <c r="B200" i="7"/>
  <c r="G107" i="7" l="1"/>
  <c r="H107" i="7" s="1"/>
  <c r="J107" i="7" s="1"/>
  <c r="D108" i="7" s="1"/>
  <c r="B201" i="7"/>
  <c r="E200" i="7"/>
  <c r="C200" i="7"/>
  <c r="I108" i="7" l="1"/>
  <c r="F108" i="7"/>
  <c r="C201" i="7"/>
  <c r="B202" i="7"/>
  <c r="E201" i="7"/>
  <c r="E202" i="7" l="1"/>
  <c r="B203" i="7"/>
  <c r="C202" i="7"/>
  <c r="G108" i="7"/>
  <c r="H108" i="7" s="1"/>
  <c r="J108" i="7" s="1"/>
  <c r="D109" i="7" s="1"/>
  <c r="I109" i="7" l="1"/>
  <c r="F109" i="7"/>
  <c r="B204" i="7"/>
  <c r="C203" i="7"/>
  <c r="E203" i="7"/>
  <c r="G109" i="7" l="1"/>
  <c r="H109" i="7" s="1"/>
  <c r="J109" i="7" s="1"/>
  <c r="D110" i="7" s="1"/>
  <c r="C204" i="7"/>
  <c r="E204" i="7"/>
  <c r="B205" i="7"/>
  <c r="I110" i="7" l="1"/>
  <c r="F110" i="7"/>
  <c r="B206" i="7"/>
  <c r="E205" i="7"/>
  <c r="C205" i="7"/>
  <c r="E206" i="7" l="1"/>
  <c r="B207" i="7"/>
  <c r="C206" i="7"/>
  <c r="G110" i="7"/>
  <c r="H110" i="7" s="1"/>
  <c r="J110" i="7" s="1"/>
  <c r="D111" i="7" s="1"/>
  <c r="F111" i="7" l="1"/>
  <c r="I111" i="7"/>
  <c r="B208" i="7"/>
  <c r="E207" i="7"/>
  <c r="C207" i="7"/>
  <c r="E208" i="7" l="1"/>
  <c r="B209" i="7"/>
  <c r="C208" i="7"/>
  <c r="G111" i="7"/>
  <c r="H111" i="7" s="1"/>
  <c r="J111" i="7" s="1"/>
  <c r="D112" i="7" s="1"/>
  <c r="I112" i="7" l="1"/>
  <c r="F112" i="7"/>
  <c r="E209" i="7"/>
  <c r="C209" i="7"/>
  <c r="B210" i="7"/>
  <c r="G112" i="7" l="1"/>
  <c r="H112" i="7" s="1"/>
  <c r="J112" i="7" s="1"/>
  <c r="D113" i="7" s="1"/>
  <c r="B211" i="7"/>
  <c r="C210" i="7"/>
  <c r="E210" i="7"/>
  <c r="I113" i="7" l="1"/>
  <c r="F113" i="7"/>
  <c r="B212" i="7"/>
  <c r="C211" i="7"/>
  <c r="E211" i="7"/>
  <c r="G113" i="7" l="1"/>
  <c r="H113" i="7" s="1"/>
  <c r="J113" i="7" s="1"/>
  <c r="D114" i="7" s="1"/>
  <c r="C212" i="7"/>
  <c r="B213" i="7"/>
  <c r="E212" i="7"/>
  <c r="I114" i="7" l="1"/>
  <c r="F114" i="7"/>
  <c r="E213" i="7"/>
  <c r="B214" i="7"/>
  <c r="C213" i="7"/>
  <c r="G114" i="7" l="1"/>
  <c r="H114" i="7" s="1"/>
  <c r="J114" i="7" s="1"/>
  <c r="D115" i="7" s="1"/>
  <c r="B215" i="7"/>
  <c r="E214" i="7"/>
  <c r="C214" i="7"/>
  <c r="F115" i="7" l="1"/>
  <c r="I115" i="7"/>
  <c r="B216" i="7"/>
  <c r="E215" i="7"/>
  <c r="C215" i="7"/>
  <c r="E216" i="7" l="1"/>
  <c r="B217" i="7"/>
  <c r="C216" i="7"/>
  <c r="G115" i="7"/>
  <c r="H115" i="7" s="1"/>
  <c r="J115" i="7" s="1"/>
  <c r="D116" i="7" s="1"/>
  <c r="I116" i="7" l="1"/>
  <c r="F116" i="7"/>
  <c r="C217" i="7"/>
  <c r="B218" i="7"/>
  <c r="E217" i="7"/>
  <c r="C218" i="7" l="1"/>
  <c r="E218" i="7"/>
  <c r="B219" i="7"/>
  <c r="G116" i="7"/>
  <c r="H116" i="7" s="1"/>
  <c r="J116" i="7" s="1"/>
  <c r="D117" i="7" s="1"/>
  <c r="I117" i="7" l="1"/>
  <c r="F117" i="7"/>
  <c r="E219" i="7"/>
  <c r="B220" i="7"/>
  <c r="C219" i="7"/>
  <c r="E220" i="7" l="1"/>
  <c r="B221" i="7"/>
  <c r="C220" i="7"/>
  <c r="G117" i="7"/>
  <c r="H117" i="7" s="1"/>
  <c r="J117" i="7" s="1"/>
  <c r="D118" i="7" s="1"/>
  <c r="F118" i="7" l="1"/>
  <c r="I118" i="7"/>
  <c r="B222" i="7"/>
  <c r="E221" i="7"/>
  <c r="C221" i="7"/>
  <c r="E222" i="7" l="1"/>
  <c r="C222" i="7"/>
  <c r="B223" i="7"/>
  <c r="G118" i="7"/>
  <c r="H118" i="7" s="1"/>
  <c r="J118" i="7" s="1"/>
  <c r="D119" i="7" s="1"/>
  <c r="F119" i="7" l="1"/>
  <c r="I119" i="7"/>
  <c r="B224" i="7"/>
  <c r="C223" i="7"/>
  <c r="E223" i="7"/>
  <c r="B225" i="7" l="1"/>
  <c r="E224" i="7"/>
  <c r="C224" i="7"/>
  <c r="G119" i="7"/>
  <c r="H119" i="7" s="1"/>
  <c r="J119" i="7" s="1"/>
  <c r="D120" i="7" s="1"/>
  <c r="I120" i="7" l="1"/>
  <c r="F120" i="7"/>
  <c r="B226" i="7"/>
  <c r="C225" i="7"/>
  <c r="E225" i="7"/>
  <c r="C226" i="7" l="1"/>
  <c r="B227" i="7"/>
  <c r="E226" i="7"/>
  <c r="G120" i="7"/>
  <c r="H120" i="7" s="1"/>
  <c r="J120" i="7"/>
  <c r="D121" i="7" s="1"/>
  <c r="F121" i="7" l="1"/>
  <c r="I121" i="7"/>
  <c r="C227" i="7"/>
  <c r="E227" i="7"/>
  <c r="B228" i="7"/>
  <c r="B229" i="7" l="1"/>
  <c r="C228" i="7"/>
  <c r="E228" i="7"/>
  <c r="G121" i="7"/>
  <c r="H121" i="7" s="1"/>
  <c r="J121" i="7" s="1"/>
  <c r="D122" i="7" s="1"/>
  <c r="I122" i="7" l="1"/>
  <c r="F122" i="7"/>
  <c r="B230" i="7"/>
  <c r="E229" i="7"/>
  <c r="C229" i="7"/>
  <c r="G122" i="7" l="1"/>
  <c r="H122" i="7" s="1"/>
  <c r="J122" i="7"/>
  <c r="D123" i="7" s="1"/>
  <c r="E230" i="7"/>
  <c r="B231" i="7"/>
  <c r="C230" i="7"/>
  <c r="I123" i="7" l="1"/>
  <c r="F123" i="7"/>
  <c r="E231" i="7"/>
  <c r="C231" i="7"/>
  <c r="B232" i="7"/>
  <c r="E232" i="7" l="1"/>
  <c r="C232" i="7"/>
  <c r="B233" i="7"/>
  <c r="G123" i="7"/>
  <c r="H123" i="7" s="1"/>
  <c r="J123" i="7" s="1"/>
  <c r="D124" i="7" s="1"/>
  <c r="F124" i="7" l="1"/>
  <c r="I124" i="7"/>
  <c r="C233" i="7"/>
  <c r="B234" i="7"/>
  <c r="E233" i="7"/>
  <c r="B235" i="7" l="1"/>
  <c r="C234" i="7"/>
  <c r="E234" i="7"/>
  <c r="G124" i="7"/>
  <c r="H124" i="7" s="1"/>
  <c r="J124" i="7" s="1"/>
  <c r="D125" i="7" s="1"/>
  <c r="I125" i="7" l="1"/>
  <c r="F125" i="7"/>
  <c r="C235" i="7"/>
  <c r="B236" i="7"/>
  <c r="E235" i="7"/>
  <c r="E236" i="7" l="1"/>
  <c r="C236" i="7"/>
  <c r="B237" i="7"/>
  <c r="G125" i="7"/>
  <c r="H125" i="7" s="1"/>
  <c r="J125" i="7" s="1"/>
  <c r="D126" i="7" s="1"/>
  <c r="I126" i="7" l="1"/>
  <c r="F126" i="7"/>
  <c r="E237" i="7"/>
  <c r="C237" i="7"/>
  <c r="B238" i="7"/>
  <c r="C238" i="7" l="1"/>
  <c r="E238" i="7"/>
  <c r="B239" i="7"/>
  <c r="G126" i="7"/>
  <c r="H126" i="7" s="1"/>
  <c r="J126" i="7"/>
  <c r="D127" i="7" s="1"/>
  <c r="I127" i="7" l="1"/>
  <c r="F127" i="7"/>
  <c r="E239" i="7"/>
  <c r="B240" i="7"/>
  <c r="C239" i="7"/>
  <c r="G127" i="7" l="1"/>
  <c r="H127" i="7" s="1"/>
  <c r="J127" i="7" s="1"/>
  <c r="D128" i="7" s="1"/>
  <c r="E240" i="7"/>
  <c r="B241" i="7"/>
  <c r="C240" i="7"/>
  <c r="F128" i="7" l="1"/>
  <c r="I128" i="7"/>
  <c r="B242" i="7"/>
  <c r="E241" i="7"/>
  <c r="C241" i="7"/>
  <c r="B243" i="7" l="1"/>
  <c r="C242" i="7"/>
  <c r="E242" i="7"/>
  <c r="G128" i="7"/>
  <c r="H128" i="7" s="1"/>
  <c r="J128" i="7" s="1"/>
  <c r="D129" i="7" s="1"/>
  <c r="I129" i="7" l="1"/>
  <c r="F129" i="7"/>
  <c r="B244" i="7"/>
  <c r="E243" i="7"/>
  <c r="C243" i="7"/>
  <c r="G129" i="7" l="1"/>
  <c r="H129" i="7" s="1"/>
  <c r="J129" i="7" s="1"/>
  <c r="D130" i="7" s="1"/>
  <c r="B245" i="7"/>
  <c r="E244" i="7"/>
  <c r="C244" i="7"/>
  <c r="I130" i="7" l="1"/>
  <c r="F130" i="7"/>
  <c r="B246" i="7"/>
  <c r="E245" i="7"/>
  <c r="C245" i="7"/>
  <c r="G130" i="7" l="1"/>
  <c r="H130" i="7" s="1"/>
  <c r="J130" i="7" s="1"/>
  <c r="D131" i="7" s="1"/>
  <c r="C246" i="7"/>
  <c r="E246" i="7"/>
  <c r="B247" i="7"/>
  <c r="I131" i="7" l="1"/>
  <c r="F131" i="7"/>
  <c r="E247" i="7"/>
  <c r="B248" i="7"/>
  <c r="C247" i="7"/>
  <c r="J131" i="7" l="1"/>
  <c r="D132" i="7" s="1"/>
  <c r="G131" i="7"/>
  <c r="H131" i="7" s="1"/>
  <c r="E248" i="7"/>
  <c r="C248" i="7"/>
  <c r="B249" i="7"/>
  <c r="B250" i="7" l="1"/>
  <c r="E249" i="7"/>
  <c r="C249" i="7"/>
  <c r="I132" i="7"/>
  <c r="F132" i="7"/>
  <c r="G132" i="7" l="1"/>
  <c r="H132" i="7" s="1"/>
  <c r="J132" i="7"/>
  <c r="D133" i="7" s="1"/>
  <c r="C250" i="7"/>
  <c r="B251" i="7"/>
  <c r="E250" i="7"/>
  <c r="I133" i="7" l="1"/>
  <c r="F133" i="7"/>
  <c r="E251" i="7"/>
  <c r="C251" i="7"/>
  <c r="B252" i="7"/>
  <c r="B253" i="7" l="1"/>
  <c r="C252" i="7"/>
  <c r="E252" i="7"/>
  <c r="G133" i="7"/>
  <c r="H133" i="7" s="1"/>
  <c r="J133" i="7" s="1"/>
  <c r="D134" i="7" s="1"/>
  <c r="I134" i="7" l="1"/>
  <c r="F134" i="7"/>
  <c r="B254" i="7"/>
  <c r="C253" i="7"/>
  <c r="E253" i="7"/>
  <c r="G134" i="7" l="1"/>
  <c r="H134" i="7" s="1"/>
  <c r="J134" i="7" s="1"/>
  <c r="D135" i="7" s="1"/>
  <c r="B255" i="7"/>
  <c r="C254" i="7"/>
  <c r="E254" i="7"/>
  <c r="I135" i="7" l="1"/>
  <c r="F135" i="7"/>
  <c r="C255" i="7"/>
  <c r="B256" i="7"/>
  <c r="E255" i="7"/>
  <c r="C256" i="7" l="1"/>
  <c r="B257" i="7"/>
  <c r="E256" i="7"/>
  <c r="G135" i="7"/>
  <c r="H135" i="7" s="1"/>
  <c r="J135" i="7" s="1"/>
  <c r="D136" i="7" s="1"/>
  <c r="I136" i="7" l="1"/>
  <c r="F136" i="7"/>
  <c r="E257" i="7"/>
  <c r="C257" i="7"/>
  <c r="B258" i="7"/>
  <c r="G136" i="7" l="1"/>
  <c r="H136" i="7" s="1"/>
  <c r="J136" i="7" s="1"/>
  <c r="D137" i="7" s="1"/>
  <c r="E258" i="7"/>
  <c r="B259" i="7"/>
  <c r="C258" i="7"/>
  <c r="I137" i="7" l="1"/>
  <c r="F137" i="7"/>
  <c r="E259" i="7"/>
  <c r="B260" i="7"/>
  <c r="C259" i="7"/>
  <c r="C260" i="7" l="1"/>
  <c r="E260" i="7"/>
  <c r="B261" i="7"/>
  <c r="G137" i="7"/>
  <c r="H137" i="7" s="1"/>
  <c r="J137" i="7" s="1"/>
  <c r="D138" i="7" s="1"/>
  <c r="I138" i="7" l="1"/>
  <c r="F138" i="7"/>
  <c r="C261" i="7"/>
  <c r="B262" i="7"/>
  <c r="E261" i="7"/>
  <c r="E262" i="7" l="1"/>
  <c r="C262" i="7"/>
  <c r="B263" i="7"/>
  <c r="G138" i="7"/>
  <c r="H138" i="7" s="1"/>
  <c r="J138" i="7" s="1"/>
  <c r="D139" i="7" s="1"/>
  <c r="I139" i="7" l="1"/>
  <c r="F139" i="7"/>
  <c r="B264" i="7"/>
  <c r="E263" i="7"/>
  <c r="C263" i="7"/>
  <c r="B265" i="7" l="1"/>
  <c r="C264" i="7"/>
  <c r="E264" i="7"/>
  <c r="G139" i="7"/>
  <c r="H139" i="7" s="1"/>
  <c r="J139" i="7" s="1"/>
  <c r="D140" i="7" s="1"/>
  <c r="I140" i="7" l="1"/>
  <c r="F140" i="7"/>
  <c r="B266" i="7"/>
  <c r="C265" i="7"/>
  <c r="E265" i="7"/>
  <c r="G140" i="7" l="1"/>
  <c r="H140" i="7" s="1"/>
  <c r="J140" i="7"/>
  <c r="D141" i="7" s="1"/>
  <c r="C266" i="7"/>
  <c r="B267" i="7"/>
  <c r="E266" i="7"/>
  <c r="I141" i="7" l="1"/>
  <c r="F141" i="7"/>
  <c r="B268" i="7"/>
  <c r="E267" i="7"/>
  <c r="C267" i="7"/>
  <c r="B269" i="7" l="1"/>
  <c r="E268" i="7"/>
  <c r="C268" i="7"/>
  <c r="G141" i="7"/>
  <c r="H141" i="7" s="1"/>
  <c r="J141" i="7" s="1"/>
  <c r="D142" i="7" s="1"/>
  <c r="I142" i="7" l="1"/>
  <c r="F142" i="7"/>
  <c r="B270" i="7"/>
  <c r="E269" i="7"/>
  <c r="C269" i="7"/>
  <c r="B271" i="7" l="1"/>
  <c r="E270" i="7"/>
  <c r="C270" i="7"/>
  <c r="G142" i="7"/>
  <c r="H142" i="7" s="1"/>
  <c r="J142" i="7" s="1"/>
  <c r="D143" i="7" s="1"/>
  <c r="I143" i="7" l="1"/>
  <c r="F143" i="7"/>
  <c r="C271" i="7"/>
  <c r="B272" i="7"/>
  <c r="E271" i="7"/>
  <c r="B273" i="7" l="1"/>
  <c r="E272" i="7"/>
  <c r="C272" i="7"/>
  <c r="G143" i="7"/>
  <c r="H143" i="7" s="1"/>
  <c r="J143" i="7" s="1"/>
  <c r="D144" i="7" s="1"/>
  <c r="I144" i="7" l="1"/>
  <c r="F144" i="7"/>
  <c r="B274" i="7"/>
  <c r="E273" i="7"/>
  <c r="C273" i="7"/>
  <c r="G144" i="7" l="1"/>
  <c r="H144" i="7" s="1"/>
  <c r="J144" i="7" s="1"/>
  <c r="D145" i="7" s="1"/>
  <c r="B275" i="7"/>
  <c r="E274" i="7"/>
  <c r="C274" i="7"/>
  <c r="I145" i="7" l="1"/>
  <c r="F145" i="7"/>
  <c r="C275" i="7"/>
  <c r="B276" i="7"/>
  <c r="E275" i="7"/>
  <c r="C276" i="7" l="1"/>
  <c r="B277" i="7"/>
  <c r="E276" i="7"/>
  <c r="G145" i="7"/>
  <c r="H145" i="7" s="1"/>
  <c r="J145" i="7"/>
  <c r="D146" i="7" s="1"/>
  <c r="I146" i="7" l="1"/>
  <c r="F146" i="7"/>
  <c r="E277" i="7"/>
  <c r="C277" i="7"/>
  <c r="B278" i="7"/>
  <c r="E278" i="7" l="1"/>
  <c r="B279" i="7"/>
  <c r="C278" i="7"/>
  <c r="G146" i="7"/>
  <c r="H146" i="7" s="1"/>
  <c r="J146" i="7" s="1"/>
  <c r="D147" i="7" s="1"/>
  <c r="F147" i="7" l="1"/>
  <c r="I147" i="7"/>
  <c r="E279" i="7"/>
  <c r="B280" i="7"/>
  <c r="C279" i="7"/>
  <c r="C280" i="7" l="1"/>
  <c r="B281" i="7"/>
  <c r="E280" i="7"/>
  <c r="G147" i="7"/>
  <c r="H147" i="7" s="1"/>
  <c r="J147" i="7" s="1"/>
  <c r="D148" i="7" s="1"/>
  <c r="I148" i="7" l="1"/>
  <c r="F148" i="7"/>
  <c r="C281" i="7"/>
  <c r="B282" i="7"/>
  <c r="E281" i="7"/>
  <c r="G148" i="7" l="1"/>
  <c r="H148" i="7" s="1"/>
  <c r="J148" i="7" s="1"/>
  <c r="D149" i="7" s="1"/>
  <c r="E282" i="7"/>
  <c r="C282" i="7"/>
  <c r="B283" i="7"/>
  <c r="I149" i="7" l="1"/>
  <c r="F149" i="7"/>
  <c r="B284" i="7"/>
  <c r="C283" i="7"/>
  <c r="E283" i="7"/>
  <c r="B285" i="7" l="1"/>
  <c r="E284" i="7"/>
  <c r="C284" i="7"/>
  <c r="G149" i="7"/>
  <c r="H149" i="7" s="1"/>
  <c r="J149" i="7" s="1"/>
  <c r="D150" i="7" s="1"/>
  <c r="I150" i="7" l="1"/>
  <c r="F150" i="7"/>
  <c r="C285" i="7"/>
  <c r="B286" i="7"/>
  <c r="E285" i="7"/>
  <c r="C286" i="7" l="1"/>
  <c r="B287" i="7"/>
  <c r="E286" i="7"/>
  <c r="G150" i="7"/>
  <c r="H150" i="7" s="1"/>
  <c r="J150" i="7" s="1"/>
  <c r="D151" i="7" s="1"/>
  <c r="I151" i="7" l="1"/>
  <c r="F151" i="7"/>
  <c r="E287" i="7"/>
  <c r="B288" i="7"/>
  <c r="C287" i="7"/>
  <c r="B289" i="7" l="1"/>
  <c r="E288" i="7"/>
  <c r="C288" i="7"/>
  <c r="G151" i="7"/>
  <c r="H151" i="7" s="1"/>
  <c r="J151" i="7"/>
  <c r="D152" i="7" s="1"/>
  <c r="I152" i="7" l="1"/>
  <c r="F152" i="7"/>
  <c r="B290" i="7"/>
  <c r="C289" i="7"/>
  <c r="E289" i="7"/>
  <c r="B291" i="7" l="1"/>
  <c r="E290" i="7"/>
  <c r="C290" i="7"/>
  <c r="J152" i="7"/>
  <c r="D153" i="7" s="1"/>
  <c r="G152" i="7"/>
  <c r="H152" i="7" s="1"/>
  <c r="I153" i="7" l="1"/>
  <c r="F153" i="7"/>
  <c r="E291" i="7"/>
  <c r="C291" i="7"/>
  <c r="B292" i="7"/>
  <c r="E292" i="7" l="1"/>
  <c r="C292" i="7"/>
  <c r="B293" i="7"/>
  <c r="G153" i="7"/>
  <c r="H153" i="7" s="1"/>
  <c r="J153" i="7" s="1"/>
  <c r="D154" i="7" s="1"/>
  <c r="I154" i="7" l="1"/>
  <c r="F154" i="7"/>
  <c r="B294" i="7"/>
  <c r="E293" i="7"/>
  <c r="C293" i="7"/>
  <c r="J154" i="7" l="1"/>
  <c r="D155" i="7" s="1"/>
  <c r="G154" i="7"/>
  <c r="H154" i="7" s="1"/>
  <c r="B295" i="7"/>
  <c r="E294" i="7"/>
  <c r="C294" i="7"/>
  <c r="I155" i="7" l="1"/>
  <c r="F155" i="7"/>
  <c r="C295" i="7"/>
  <c r="B296" i="7"/>
  <c r="E295" i="7"/>
  <c r="G155" i="7" l="1"/>
  <c r="H155" i="7" s="1"/>
  <c r="J155" i="7"/>
  <c r="D156" i="7" s="1"/>
  <c r="C296" i="7"/>
  <c r="E296" i="7"/>
  <c r="B297" i="7"/>
  <c r="E297" i="7" l="1"/>
  <c r="C297" i="7"/>
  <c r="B298" i="7"/>
  <c r="I156" i="7"/>
  <c r="F156" i="7"/>
  <c r="E298" i="7" l="1"/>
  <c r="B299" i="7"/>
  <c r="C298" i="7"/>
  <c r="G156" i="7"/>
  <c r="H156" i="7" s="1"/>
  <c r="J156" i="7" s="1"/>
  <c r="D157" i="7" s="1"/>
  <c r="I157" i="7" l="1"/>
  <c r="F157" i="7"/>
  <c r="E299" i="7"/>
  <c r="B300" i="7"/>
  <c r="C299" i="7"/>
  <c r="C300" i="7" l="1"/>
  <c r="E300" i="7"/>
  <c r="B301" i="7"/>
  <c r="G157" i="7"/>
  <c r="H157" i="7" s="1"/>
  <c r="J157" i="7" s="1"/>
  <c r="D158" i="7" s="1"/>
  <c r="I158" i="7" l="1"/>
  <c r="F158" i="7"/>
  <c r="B302" i="7"/>
  <c r="E301" i="7"/>
  <c r="C301" i="7"/>
  <c r="J158" i="7" l="1"/>
  <c r="D159" i="7" s="1"/>
  <c r="G158" i="7"/>
  <c r="H158" i="7" s="1"/>
  <c r="E302" i="7"/>
  <c r="C302" i="7"/>
  <c r="B303" i="7"/>
  <c r="B304" i="7" l="1"/>
  <c r="E303" i="7"/>
  <c r="C303" i="7"/>
  <c r="I159" i="7"/>
  <c r="F159" i="7"/>
  <c r="G159" i="7" l="1"/>
  <c r="H159" i="7" s="1"/>
  <c r="J159" i="7"/>
  <c r="D160" i="7" s="1"/>
  <c r="B305" i="7"/>
  <c r="E304" i="7"/>
  <c r="C304" i="7"/>
  <c r="I160" i="7" l="1"/>
  <c r="F160" i="7"/>
  <c r="C305" i="7"/>
  <c r="B306" i="7"/>
  <c r="E305" i="7"/>
  <c r="C306" i="7" l="1"/>
  <c r="B307" i="7"/>
  <c r="E306" i="7"/>
  <c r="G160" i="7"/>
  <c r="H160" i="7" s="1"/>
  <c r="J160" i="7" s="1"/>
  <c r="D161" i="7" s="1"/>
  <c r="F161" i="7" l="1"/>
  <c r="I161" i="7"/>
  <c r="E307" i="7"/>
  <c r="B308" i="7"/>
  <c r="C307" i="7"/>
  <c r="B309" i="7" l="1"/>
  <c r="E308" i="7"/>
  <c r="C308" i="7"/>
  <c r="G161" i="7"/>
  <c r="H161" i="7" s="1"/>
  <c r="J161" i="7"/>
  <c r="D162" i="7" s="1"/>
  <c r="I162" i="7" l="1"/>
  <c r="F162" i="7"/>
  <c r="B310" i="7"/>
  <c r="C309" i="7"/>
  <c r="E309" i="7"/>
  <c r="B311" i="7" l="1"/>
  <c r="C310" i="7"/>
  <c r="E310" i="7"/>
  <c r="G162" i="7"/>
  <c r="H162" i="7" s="1"/>
  <c r="J162" i="7" s="1"/>
  <c r="D163" i="7" s="1"/>
  <c r="I163" i="7" l="1"/>
  <c r="F163" i="7"/>
  <c r="B312" i="7"/>
  <c r="E311" i="7"/>
  <c r="C311" i="7"/>
  <c r="E312" i="7" l="1"/>
  <c r="C312" i="7"/>
  <c r="B313" i="7"/>
  <c r="G163" i="7"/>
  <c r="H163" i="7" s="1"/>
  <c r="J163" i="7"/>
  <c r="D164" i="7" s="1"/>
  <c r="I164" i="7" l="1"/>
  <c r="F164" i="7"/>
  <c r="B314" i="7"/>
  <c r="C313" i="7"/>
  <c r="E313" i="7"/>
  <c r="G164" i="7" l="1"/>
  <c r="H164" i="7" s="1"/>
  <c r="J164" i="7" s="1"/>
  <c r="D165" i="7" s="1"/>
  <c r="B315" i="7"/>
  <c r="C314" i="7"/>
  <c r="E314" i="7"/>
  <c r="I165" i="7" l="1"/>
  <c r="F165" i="7"/>
  <c r="E315" i="7"/>
  <c r="C315" i="7"/>
  <c r="B316" i="7"/>
  <c r="C316" i="7" l="1"/>
  <c r="B317" i="7"/>
  <c r="E316" i="7"/>
  <c r="G165" i="7"/>
  <c r="H165" i="7" s="1"/>
  <c r="J165" i="7" s="1"/>
  <c r="D166" i="7" s="1"/>
  <c r="I166" i="7" l="1"/>
  <c r="F166" i="7"/>
  <c r="B318" i="7"/>
  <c r="E317" i="7"/>
  <c r="C317" i="7"/>
  <c r="G166" i="7" l="1"/>
  <c r="H166" i="7" s="1"/>
  <c r="J166" i="7"/>
  <c r="D167" i="7" s="1"/>
  <c r="E318" i="7"/>
  <c r="B319" i="7"/>
  <c r="C318" i="7"/>
  <c r="I167" i="7" l="1"/>
  <c r="F167" i="7"/>
  <c r="E319" i="7"/>
  <c r="B320" i="7"/>
  <c r="C319" i="7"/>
  <c r="C320" i="7" l="1"/>
  <c r="B321" i="7"/>
  <c r="E320" i="7"/>
  <c r="G167" i="7"/>
  <c r="H167" i="7" s="1"/>
  <c r="J167" i="7" s="1"/>
  <c r="D168" i="7" s="1"/>
  <c r="I168" i="7" l="1"/>
  <c r="F168" i="7"/>
  <c r="B322" i="7"/>
  <c r="C321" i="7"/>
  <c r="E321" i="7"/>
  <c r="J168" i="7" l="1"/>
  <c r="D169" i="7" s="1"/>
  <c r="G168" i="7"/>
  <c r="H168" i="7" s="1"/>
  <c r="E322" i="7"/>
  <c r="C322" i="7"/>
  <c r="B323" i="7"/>
  <c r="F169" i="7" l="1"/>
  <c r="I169" i="7"/>
  <c r="B324" i="7"/>
  <c r="C323" i="7"/>
  <c r="E323" i="7"/>
  <c r="B325" i="7" l="1"/>
  <c r="E324" i="7"/>
  <c r="C324" i="7"/>
  <c r="J169" i="7"/>
  <c r="D170" i="7" s="1"/>
  <c r="G169" i="7"/>
  <c r="H169" i="7" s="1"/>
  <c r="I170" i="7" l="1"/>
  <c r="F170" i="7"/>
  <c r="C325" i="7"/>
  <c r="B326" i="7"/>
  <c r="E325" i="7"/>
  <c r="C326" i="7" l="1"/>
  <c r="B327" i="7"/>
  <c r="E326" i="7"/>
  <c r="G170" i="7"/>
  <c r="H170" i="7" s="1"/>
  <c r="J170" i="7"/>
  <c r="D171" i="7" s="1"/>
  <c r="I171" i="7" l="1"/>
  <c r="F171" i="7"/>
  <c r="E327" i="7"/>
  <c r="C327" i="7"/>
  <c r="B328" i="7"/>
  <c r="G171" i="7" l="1"/>
  <c r="H171" i="7" s="1"/>
  <c r="J171" i="7" s="1"/>
  <c r="D172" i="7" s="1"/>
  <c r="B329" i="7"/>
  <c r="E328" i="7"/>
  <c r="C328" i="7"/>
  <c r="I172" i="7" l="1"/>
  <c r="F172" i="7"/>
  <c r="C329" i="7"/>
  <c r="B330" i="7"/>
  <c r="E329" i="7"/>
  <c r="B331" i="7" l="1"/>
  <c r="C330" i="7"/>
  <c r="E330" i="7"/>
  <c r="G172" i="7"/>
  <c r="H172" i="7" s="1"/>
  <c r="J172" i="7"/>
  <c r="D173" i="7" s="1"/>
  <c r="I173" i="7" l="1"/>
  <c r="F173" i="7"/>
  <c r="E331" i="7"/>
  <c r="B332" i="7"/>
  <c r="C331" i="7"/>
  <c r="E332" i="7" l="1"/>
  <c r="C332" i="7"/>
  <c r="B333" i="7"/>
  <c r="G173" i="7"/>
  <c r="H173" i="7" s="1"/>
  <c r="J173" i="7"/>
  <c r="D174" i="7" s="1"/>
  <c r="B334" i="7" l="1"/>
  <c r="C333" i="7"/>
  <c r="E333" i="7"/>
  <c r="I174" i="7"/>
  <c r="F174" i="7"/>
  <c r="G174" i="7" l="1"/>
  <c r="H174" i="7" s="1"/>
  <c r="J174" i="7" s="1"/>
  <c r="D175" i="7" s="1"/>
  <c r="B335" i="7"/>
  <c r="E334" i="7"/>
  <c r="C334" i="7"/>
  <c r="I175" i="7" l="1"/>
  <c r="F175" i="7"/>
  <c r="E335" i="7"/>
  <c r="C335" i="7"/>
  <c r="B336" i="7"/>
  <c r="C336" i="7" l="1"/>
  <c r="B337" i="7"/>
  <c r="E336" i="7"/>
  <c r="G175" i="7"/>
  <c r="H175" i="7" s="1"/>
  <c r="J175" i="7" s="1"/>
  <c r="D176" i="7" s="1"/>
  <c r="I176" i="7" l="1"/>
  <c r="F176" i="7"/>
  <c r="B338" i="7"/>
  <c r="E337" i="7"/>
  <c r="C337" i="7"/>
  <c r="E338" i="7" l="1"/>
  <c r="B339" i="7"/>
  <c r="C338" i="7"/>
  <c r="G176" i="7"/>
  <c r="H176" i="7" s="1"/>
  <c r="J176" i="7"/>
  <c r="D177" i="7" s="1"/>
  <c r="B340" i="7" l="1"/>
  <c r="E339" i="7"/>
  <c r="C339" i="7"/>
  <c r="I177" i="7"/>
  <c r="F177" i="7"/>
  <c r="J177" i="7" l="1"/>
  <c r="D178" i="7" s="1"/>
  <c r="G177" i="7"/>
  <c r="H177" i="7" s="1"/>
  <c r="C340" i="7"/>
  <c r="B341" i="7"/>
  <c r="E340" i="7"/>
  <c r="B342" i="7" l="1"/>
  <c r="C341" i="7"/>
  <c r="E341" i="7"/>
  <c r="I178" i="7"/>
  <c r="F178" i="7"/>
  <c r="G178" i="7" l="1"/>
  <c r="H178" i="7" s="1"/>
  <c r="J178" i="7" s="1"/>
  <c r="D179" i="7" s="1"/>
  <c r="E342" i="7"/>
  <c r="C342" i="7"/>
  <c r="B343" i="7"/>
  <c r="I179" i="7" l="1"/>
  <c r="F179" i="7"/>
  <c r="B344" i="7"/>
  <c r="C343" i="7"/>
  <c r="E343" i="7"/>
  <c r="J179" i="7" l="1"/>
  <c r="D180" i="7" s="1"/>
  <c r="G179" i="7"/>
  <c r="H179" i="7" s="1"/>
  <c r="B345" i="7"/>
  <c r="E344" i="7"/>
  <c r="C344" i="7"/>
  <c r="I180" i="7" l="1"/>
  <c r="F180" i="7"/>
  <c r="C345" i="7"/>
  <c r="B346" i="7"/>
  <c r="E345" i="7"/>
  <c r="B347" i="7" l="1"/>
  <c r="C346" i="7"/>
  <c r="E346" i="7"/>
  <c r="G180" i="7"/>
  <c r="H180" i="7" s="1"/>
  <c r="J180" i="7" s="1"/>
  <c r="D181" i="7" s="1"/>
  <c r="F181" i="7" l="1"/>
  <c r="I181" i="7"/>
  <c r="E347" i="7"/>
  <c r="C347" i="7"/>
  <c r="B348" i="7"/>
  <c r="B349" i="7" l="1"/>
  <c r="E348" i="7"/>
  <c r="C348" i="7"/>
  <c r="G181" i="7"/>
  <c r="H181" i="7" s="1"/>
  <c r="J181" i="7" s="1"/>
  <c r="D182" i="7" s="1"/>
  <c r="I182" i="7" l="1"/>
  <c r="F182" i="7"/>
  <c r="C349" i="7"/>
  <c r="B350" i="7"/>
  <c r="E349" i="7"/>
  <c r="B351" i="7" l="1"/>
  <c r="E350" i="7"/>
  <c r="C350" i="7"/>
  <c r="G182" i="7"/>
  <c r="H182" i="7" s="1"/>
  <c r="J182" i="7"/>
  <c r="D183" i="7" s="1"/>
  <c r="F183" i="7" l="1"/>
  <c r="I183" i="7"/>
  <c r="E351" i="7"/>
  <c r="C351" i="7"/>
  <c r="B352" i="7"/>
  <c r="G183" i="7" l="1"/>
  <c r="H183" i="7" s="1"/>
  <c r="J183" i="7" s="1"/>
  <c r="D184" i="7" s="1"/>
  <c r="E352" i="7"/>
  <c r="B353" i="7"/>
  <c r="C352" i="7"/>
  <c r="F184" i="7" l="1"/>
  <c r="I184" i="7"/>
  <c r="B354" i="7"/>
  <c r="E353" i="7"/>
  <c r="C353" i="7"/>
  <c r="B355" i="7" l="1"/>
  <c r="E354" i="7"/>
  <c r="C354" i="7"/>
  <c r="G184" i="7"/>
  <c r="H184" i="7" s="1"/>
  <c r="J184" i="7" s="1"/>
  <c r="D185" i="7" s="1"/>
  <c r="I185" i="7" l="1"/>
  <c r="F185" i="7"/>
  <c r="B356" i="7"/>
  <c r="E355" i="7"/>
  <c r="C355" i="7"/>
  <c r="C356" i="7" l="1"/>
  <c r="B357" i="7"/>
  <c r="E356" i="7"/>
  <c r="G185" i="7"/>
  <c r="H185" i="7" s="1"/>
  <c r="J185" i="7" s="1"/>
  <c r="D186" i="7" s="1"/>
  <c r="I186" i="7" l="1"/>
  <c r="F186" i="7"/>
  <c r="B358" i="7"/>
  <c r="E357" i="7"/>
  <c r="C357" i="7"/>
  <c r="G186" i="7" l="1"/>
  <c r="H186" i="7" s="1"/>
  <c r="J186" i="7"/>
  <c r="D187" i="7" s="1"/>
  <c r="E358" i="7"/>
  <c r="C358" i="7"/>
  <c r="B359" i="7"/>
  <c r="I187" i="7" l="1"/>
  <c r="F187" i="7"/>
  <c r="B360" i="7"/>
  <c r="E359" i="7"/>
  <c r="C359" i="7"/>
  <c r="E360" i="7" l="1"/>
  <c r="C360" i="7"/>
  <c r="B361" i="7"/>
  <c r="G187" i="7"/>
  <c r="H187" i="7" s="1"/>
  <c r="J187" i="7" s="1"/>
  <c r="D188" i="7" s="1"/>
  <c r="I188" i="7" l="1"/>
  <c r="F188" i="7"/>
  <c r="B362" i="7"/>
  <c r="E361" i="7"/>
  <c r="C361" i="7"/>
  <c r="G188" i="7" l="1"/>
  <c r="H188" i="7" s="1"/>
  <c r="J188" i="7" s="1"/>
  <c r="D189" i="7" s="1"/>
  <c r="E362" i="7"/>
  <c r="C362" i="7"/>
  <c r="B363" i="7"/>
  <c r="I189" i="7" l="1"/>
  <c r="F189" i="7"/>
  <c r="B364" i="7"/>
  <c r="C363" i="7"/>
  <c r="E363" i="7"/>
  <c r="B365" i="7" l="1"/>
  <c r="E364" i="7"/>
  <c r="C364" i="7"/>
  <c r="G189" i="7"/>
  <c r="H189" i="7" s="1"/>
  <c r="J189" i="7" s="1"/>
  <c r="D190" i="7" s="1"/>
  <c r="I190" i="7" l="1"/>
  <c r="F190" i="7"/>
  <c r="C365" i="7"/>
  <c r="B366" i="7"/>
  <c r="E365" i="7"/>
  <c r="B367" i="7" l="1"/>
  <c r="C366" i="7"/>
  <c r="E366" i="7"/>
  <c r="G190" i="7"/>
  <c r="H190" i="7" s="1"/>
  <c r="J190" i="7"/>
  <c r="D191" i="7" s="1"/>
  <c r="F191" i="7" l="1"/>
  <c r="I191" i="7"/>
  <c r="E367" i="7"/>
  <c r="C367" i="7"/>
  <c r="B368" i="7"/>
  <c r="B369" i="7" l="1"/>
  <c r="E368" i="7"/>
  <c r="C368" i="7"/>
  <c r="G191" i="7"/>
  <c r="H191" i="7" s="1"/>
  <c r="J191" i="7" s="1"/>
  <c r="D192" i="7" s="1"/>
  <c r="I192" i="7" l="1"/>
  <c r="F192" i="7"/>
  <c r="E369" i="7"/>
  <c r="C369" i="7"/>
  <c r="B370" i="7"/>
  <c r="G192" i="7" l="1"/>
  <c r="H192" i="7" s="1"/>
  <c r="J192" i="7"/>
  <c r="D193" i="7" s="1"/>
  <c r="B371" i="7"/>
  <c r="E370" i="7"/>
  <c r="C370" i="7"/>
  <c r="I193" i="7" l="1"/>
  <c r="F193" i="7"/>
  <c r="E371" i="7"/>
  <c r="C371" i="7"/>
  <c r="B372" i="7"/>
  <c r="G193" i="7" l="1"/>
  <c r="H193" i="7" s="1"/>
  <c r="J193" i="7" s="1"/>
  <c r="D194" i="7" s="1"/>
  <c r="B373" i="7"/>
  <c r="E372" i="7"/>
  <c r="C372" i="7"/>
  <c r="I194" i="7" l="1"/>
  <c r="F194" i="7"/>
  <c r="B374" i="7"/>
  <c r="E373" i="7"/>
  <c r="C373" i="7"/>
  <c r="J194" i="7" l="1"/>
  <c r="D195" i="7" s="1"/>
  <c r="G194" i="7"/>
  <c r="H194" i="7" s="1"/>
  <c r="B375" i="7"/>
  <c r="C374" i="7"/>
  <c r="E374" i="7"/>
  <c r="I195" i="7" l="1"/>
  <c r="F195" i="7"/>
  <c r="B376" i="7"/>
  <c r="E375" i="7"/>
  <c r="C375" i="7"/>
  <c r="C376" i="7" l="1"/>
  <c r="B377" i="7"/>
  <c r="E376" i="7"/>
  <c r="G195" i="7"/>
  <c r="H195" i="7" s="1"/>
  <c r="J195" i="7"/>
  <c r="D196" i="7" s="1"/>
  <c r="I196" i="7" l="1"/>
  <c r="F196" i="7"/>
  <c r="B378" i="7"/>
  <c r="E377" i="7"/>
  <c r="C377" i="7"/>
  <c r="G196" i="7" l="1"/>
  <c r="H196" i="7" s="1"/>
  <c r="J196" i="7" s="1"/>
  <c r="D197" i="7" s="1"/>
  <c r="E378" i="7"/>
  <c r="C378" i="7"/>
  <c r="B379" i="7"/>
  <c r="I197" i="7" l="1"/>
  <c r="F197" i="7"/>
  <c r="B380" i="7"/>
  <c r="E379" i="7"/>
  <c r="C379" i="7"/>
  <c r="J197" i="7" l="1"/>
  <c r="D198" i="7" s="1"/>
  <c r="G197" i="7"/>
  <c r="H197" i="7" s="1"/>
  <c r="E380" i="7"/>
  <c r="C380" i="7"/>
  <c r="B381" i="7"/>
  <c r="E381" i="7" l="1"/>
  <c r="C381" i="7"/>
  <c r="I198" i="7"/>
  <c r="F198" i="7"/>
  <c r="G198" i="7" l="1"/>
  <c r="H198" i="7" s="1"/>
  <c r="J198" i="7" s="1"/>
  <c r="D199" i="7" s="1"/>
  <c r="I199" i="7" l="1"/>
  <c r="F199" i="7"/>
  <c r="G199" i="7" l="1"/>
  <c r="H199" i="7" s="1"/>
  <c r="J199" i="7"/>
  <c r="D200" i="7" s="1"/>
  <c r="I200" i="7" l="1"/>
  <c r="F200" i="7"/>
  <c r="G200" i="7" l="1"/>
  <c r="H200" i="7" s="1"/>
  <c r="J200" i="7" s="1"/>
  <c r="D201" i="7" s="1"/>
  <c r="I201" i="7" l="1"/>
  <c r="F201" i="7"/>
  <c r="G201" i="7" l="1"/>
  <c r="H201" i="7" s="1"/>
  <c r="J201" i="7"/>
  <c r="D202" i="7" s="1"/>
  <c r="I202" i="7" l="1"/>
  <c r="F202" i="7"/>
  <c r="G202" i="7" l="1"/>
  <c r="H202" i="7" s="1"/>
  <c r="J202" i="7"/>
  <c r="D203" i="7" s="1"/>
  <c r="I203" i="7" l="1"/>
  <c r="F203" i="7"/>
  <c r="G203" i="7" l="1"/>
  <c r="H203" i="7" s="1"/>
  <c r="J203" i="7"/>
  <c r="D204" i="7" s="1"/>
  <c r="I204" i="7" l="1"/>
  <c r="F204" i="7"/>
  <c r="G204" i="7" l="1"/>
  <c r="H204" i="7" s="1"/>
  <c r="J204" i="7"/>
  <c r="D205" i="7" s="1"/>
  <c r="I205" i="7" l="1"/>
  <c r="F205" i="7"/>
  <c r="J205" i="7" l="1"/>
  <c r="D206" i="7" s="1"/>
  <c r="G205" i="7"/>
  <c r="H205" i="7" s="1"/>
  <c r="I206" i="7" l="1"/>
  <c r="F206" i="7"/>
  <c r="G206" i="7" l="1"/>
  <c r="H206" i="7" s="1"/>
  <c r="J206" i="7"/>
  <c r="D207" i="7" s="1"/>
  <c r="I207" i="7" l="1"/>
  <c r="F207" i="7"/>
  <c r="J207" i="7" l="1"/>
  <c r="D208" i="7" s="1"/>
  <c r="G207" i="7"/>
  <c r="H207" i="7" s="1"/>
  <c r="I208" i="7" l="1"/>
  <c r="F208" i="7"/>
  <c r="J208" i="7" l="1"/>
  <c r="D209" i="7" s="1"/>
  <c r="G208" i="7"/>
  <c r="H208" i="7" s="1"/>
  <c r="I209" i="7" l="1"/>
  <c r="F209" i="7"/>
  <c r="G209" i="7" l="1"/>
  <c r="H209" i="7" s="1"/>
  <c r="J209" i="7"/>
  <c r="D210" i="7" s="1"/>
  <c r="I210" i="7" l="1"/>
  <c r="F210" i="7"/>
  <c r="J210" i="7" l="1"/>
  <c r="D211" i="7" s="1"/>
  <c r="G210" i="7"/>
  <c r="H210" i="7" s="1"/>
  <c r="I211" i="7" l="1"/>
  <c r="F211" i="7"/>
  <c r="G211" i="7" l="1"/>
  <c r="H211" i="7" s="1"/>
  <c r="J211" i="7"/>
  <c r="D212" i="7" s="1"/>
  <c r="I212" i="7" l="1"/>
  <c r="F212" i="7"/>
  <c r="G212" i="7" l="1"/>
  <c r="H212" i="7" s="1"/>
  <c r="J212" i="7"/>
  <c r="D213" i="7" s="1"/>
  <c r="I213" i="7" l="1"/>
  <c r="F213" i="7"/>
  <c r="G213" i="7" l="1"/>
  <c r="H213" i="7" s="1"/>
  <c r="J213" i="7"/>
  <c r="D214" i="7" s="1"/>
  <c r="I214" i="7" l="1"/>
  <c r="F214" i="7"/>
  <c r="J214" i="7" l="1"/>
  <c r="D215" i="7" s="1"/>
  <c r="G214" i="7"/>
  <c r="H214" i="7" s="1"/>
  <c r="I215" i="7" l="1"/>
  <c r="F215" i="7"/>
  <c r="G215" i="7" l="1"/>
  <c r="H215" i="7" s="1"/>
  <c r="J215" i="7"/>
  <c r="D216" i="7" s="1"/>
  <c r="I216" i="7" l="1"/>
  <c r="F216" i="7"/>
  <c r="J216" i="7" l="1"/>
  <c r="D217" i="7" s="1"/>
  <c r="G216" i="7"/>
  <c r="H216" i="7" s="1"/>
  <c r="I217" i="7" l="1"/>
  <c r="F217" i="7"/>
  <c r="J217" i="7" l="1"/>
  <c r="D218" i="7" s="1"/>
  <c r="G217" i="7"/>
  <c r="H217" i="7" s="1"/>
  <c r="I218" i="7" l="1"/>
  <c r="F218" i="7"/>
  <c r="J218" i="7" l="1"/>
  <c r="D219" i="7" s="1"/>
  <c r="G218" i="7"/>
  <c r="H218" i="7" s="1"/>
  <c r="I219" i="7" l="1"/>
  <c r="F219" i="7"/>
  <c r="J219" i="7" l="1"/>
  <c r="D220" i="7" s="1"/>
  <c r="G219" i="7"/>
  <c r="H219" i="7" s="1"/>
  <c r="F220" i="7" l="1"/>
  <c r="I220" i="7"/>
  <c r="G220" i="7" l="1"/>
  <c r="H220" i="7" s="1"/>
  <c r="J220" i="7"/>
  <c r="D221" i="7" s="1"/>
  <c r="I221" i="7" l="1"/>
  <c r="F221" i="7"/>
  <c r="J221" i="7" l="1"/>
  <c r="D222" i="7" s="1"/>
  <c r="G221" i="7"/>
  <c r="H221" i="7" s="1"/>
  <c r="F222" i="7" l="1"/>
  <c r="I222" i="7"/>
  <c r="J222" i="7" l="1"/>
  <c r="D223" i="7" s="1"/>
  <c r="G222" i="7"/>
  <c r="H222" i="7" s="1"/>
  <c r="I223" i="7" l="1"/>
  <c r="F223" i="7"/>
  <c r="J223" i="7" l="1"/>
  <c r="D224" i="7" s="1"/>
  <c r="G223" i="7"/>
  <c r="H223" i="7" s="1"/>
  <c r="F224" i="7" l="1"/>
  <c r="I224" i="7"/>
  <c r="G224" i="7" l="1"/>
  <c r="H224" i="7" s="1"/>
  <c r="J224" i="7"/>
  <c r="D225" i="7" s="1"/>
  <c r="I225" i="7" l="1"/>
  <c r="F225" i="7"/>
  <c r="G225" i="7" l="1"/>
  <c r="H225" i="7" s="1"/>
  <c r="J225" i="7"/>
  <c r="D226" i="7" s="1"/>
  <c r="I226" i="7" l="1"/>
  <c r="F226" i="7"/>
  <c r="G226" i="7" l="1"/>
  <c r="H226" i="7" s="1"/>
  <c r="J226" i="7"/>
  <c r="D227" i="7" s="1"/>
  <c r="I227" i="7" l="1"/>
  <c r="F227" i="7"/>
  <c r="J227" i="7" l="1"/>
  <c r="D228" i="7" s="1"/>
  <c r="G227" i="7"/>
  <c r="H227" i="7" s="1"/>
  <c r="I228" i="7" l="1"/>
  <c r="F228" i="7"/>
  <c r="J228" i="7" l="1"/>
  <c r="D229" i="7" s="1"/>
  <c r="G228" i="7"/>
  <c r="H228" i="7" s="1"/>
  <c r="I229" i="7" l="1"/>
  <c r="F229" i="7"/>
  <c r="J229" i="7" l="1"/>
  <c r="D230" i="7" s="1"/>
  <c r="G229" i="7"/>
  <c r="H229" i="7" s="1"/>
  <c r="I230" i="7" l="1"/>
  <c r="F230" i="7"/>
  <c r="J230" i="7" l="1"/>
  <c r="D231" i="7" s="1"/>
  <c r="G230" i="7"/>
  <c r="H230" i="7" s="1"/>
  <c r="I231" i="7" l="1"/>
  <c r="F231" i="7"/>
  <c r="J231" i="7" l="1"/>
  <c r="D232" i="7" s="1"/>
  <c r="G231" i="7"/>
  <c r="H231" i="7" s="1"/>
  <c r="I232" i="7" l="1"/>
  <c r="F232" i="7"/>
  <c r="G232" i="7" l="1"/>
  <c r="H232" i="7" s="1"/>
  <c r="J232" i="7"/>
  <c r="D233" i="7" s="1"/>
  <c r="I233" i="7" l="1"/>
  <c r="F233" i="7"/>
  <c r="G233" i="7" l="1"/>
  <c r="H233" i="7" s="1"/>
  <c r="J233" i="7"/>
  <c r="D234" i="7" s="1"/>
  <c r="I234" i="7" l="1"/>
  <c r="F234" i="7"/>
  <c r="J234" i="7" l="1"/>
  <c r="D235" i="7" s="1"/>
  <c r="G234" i="7"/>
  <c r="H234" i="7" s="1"/>
  <c r="I235" i="7" l="1"/>
  <c r="F235" i="7"/>
  <c r="J235" i="7" l="1"/>
  <c r="D236" i="7" s="1"/>
  <c r="G235" i="7"/>
  <c r="H235" i="7" s="1"/>
  <c r="I236" i="7" l="1"/>
  <c r="F236" i="7"/>
  <c r="J236" i="7" l="1"/>
  <c r="D237" i="7" s="1"/>
  <c r="G236" i="7"/>
  <c r="H236" i="7" s="1"/>
  <c r="I237" i="7" l="1"/>
  <c r="F237" i="7"/>
  <c r="J237" i="7" l="1"/>
  <c r="D238" i="7" s="1"/>
  <c r="G237" i="7"/>
  <c r="H237" i="7" s="1"/>
  <c r="I238" i="7" l="1"/>
  <c r="F238" i="7"/>
  <c r="J238" i="7" l="1"/>
  <c r="D239" i="7" s="1"/>
  <c r="G238" i="7"/>
  <c r="H238" i="7" s="1"/>
  <c r="I239" i="7" l="1"/>
  <c r="F239" i="7"/>
  <c r="J239" i="7" l="1"/>
  <c r="D240" i="7" s="1"/>
  <c r="G239" i="7"/>
  <c r="H239" i="7" s="1"/>
  <c r="F240" i="7" l="1"/>
  <c r="I240" i="7"/>
  <c r="G240" i="7" l="1"/>
  <c r="H240" i="7" s="1"/>
  <c r="J240" i="7"/>
  <c r="D241" i="7" s="1"/>
  <c r="I241" i="7" l="1"/>
  <c r="F241" i="7"/>
  <c r="J241" i="7" l="1"/>
  <c r="D242" i="7" s="1"/>
  <c r="G241" i="7"/>
  <c r="H241" i="7" s="1"/>
  <c r="I242" i="7" l="1"/>
  <c r="F242" i="7"/>
  <c r="J242" i="7" l="1"/>
  <c r="D243" i="7" s="1"/>
  <c r="G242" i="7"/>
  <c r="H242" i="7" s="1"/>
  <c r="I243" i="7" l="1"/>
  <c r="F243" i="7"/>
  <c r="G243" i="7" l="1"/>
  <c r="H243" i="7" s="1"/>
  <c r="J243" i="7"/>
  <c r="D244" i="7" s="1"/>
  <c r="I244" i="7" l="1"/>
  <c r="F244" i="7"/>
  <c r="J244" i="7" l="1"/>
  <c r="D245" i="7" s="1"/>
  <c r="G244" i="7"/>
  <c r="H244" i="7" s="1"/>
  <c r="I245" i="7" l="1"/>
  <c r="F245" i="7"/>
  <c r="J245" i="7" l="1"/>
  <c r="D246" i="7" s="1"/>
  <c r="G245" i="7"/>
  <c r="H245" i="7" s="1"/>
  <c r="I246" i="7" l="1"/>
  <c r="F246" i="7"/>
  <c r="G246" i="7" l="1"/>
  <c r="H246" i="7" s="1"/>
  <c r="J246" i="7"/>
  <c r="D247" i="7" s="1"/>
  <c r="I247" i="7" l="1"/>
  <c r="F247" i="7"/>
  <c r="G247" i="7" l="1"/>
  <c r="H247" i="7" s="1"/>
  <c r="J247" i="7"/>
  <c r="D248" i="7" s="1"/>
  <c r="I248" i="7" l="1"/>
  <c r="F248" i="7"/>
  <c r="G248" i="7" l="1"/>
  <c r="H248" i="7" s="1"/>
  <c r="J248" i="7"/>
  <c r="D249" i="7" s="1"/>
  <c r="I249" i="7" l="1"/>
  <c r="F249" i="7"/>
  <c r="J249" i="7" l="1"/>
  <c r="D250" i="7" s="1"/>
  <c r="G249" i="7"/>
  <c r="H249" i="7" s="1"/>
  <c r="I250" i="7" l="1"/>
  <c r="F250" i="7"/>
  <c r="G250" i="7" l="1"/>
  <c r="H250" i="7" s="1"/>
  <c r="J250" i="7"/>
  <c r="D251" i="7" s="1"/>
  <c r="F251" i="7" l="1"/>
  <c r="I251" i="7"/>
  <c r="J251" i="7" l="1"/>
  <c r="D252" i="7" s="1"/>
  <c r="G251" i="7"/>
  <c r="H251" i="7" s="1"/>
  <c r="I252" i="7" l="1"/>
  <c r="F252" i="7"/>
  <c r="G252" i="7" l="1"/>
  <c r="H252" i="7" s="1"/>
  <c r="J252" i="7"/>
  <c r="D253" i="7" s="1"/>
  <c r="F253" i="7" l="1"/>
  <c r="I253" i="7"/>
  <c r="G253" i="7" l="1"/>
  <c r="H253" i="7" s="1"/>
  <c r="J253" i="7"/>
  <c r="D254" i="7" s="1"/>
  <c r="I254" i="7" l="1"/>
  <c r="F254" i="7"/>
  <c r="G254" i="7" l="1"/>
  <c r="H254" i="7" s="1"/>
  <c r="J254" i="7"/>
  <c r="D255" i="7" s="1"/>
  <c r="I255" i="7" l="1"/>
  <c r="F255" i="7"/>
  <c r="G255" i="7" l="1"/>
  <c r="H255" i="7" s="1"/>
  <c r="J255" i="7"/>
  <c r="D256" i="7" s="1"/>
  <c r="I256" i="7" l="1"/>
  <c r="F256" i="7"/>
  <c r="J256" i="7" l="1"/>
  <c r="D257" i="7" s="1"/>
  <c r="G256" i="7"/>
  <c r="H256" i="7" s="1"/>
  <c r="F257" i="7" l="1"/>
  <c r="I257" i="7"/>
  <c r="G257" i="7" l="1"/>
  <c r="H257" i="7" s="1"/>
  <c r="J257" i="7"/>
  <c r="D258" i="7" s="1"/>
  <c r="F258" i="7" l="1"/>
  <c r="I258" i="7"/>
  <c r="G258" i="7" l="1"/>
  <c r="H258" i="7" s="1"/>
  <c r="J258" i="7"/>
  <c r="D259" i="7" s="1"/>
  <c r="I259" i="7" l="1"/>
  <c r="F259" i="7"/>
  <c r="J259" i="7" l="1"/>
  <c r="D260" i="7" s="1"/>
  <c r="G259" i="7"/>
  <c r="H259" i="7" s="1"/>
  <c r="F260" i="7" l="1"/>
  <c r="I260" i="7"/>
  <c r="J260" i="7" l="1"/>
  <c r="D261" i="7" s="1"/>
  <c r="G260" i="7"/>
  <c r="H260" i="7" s="1"/>
  <c r="I261" i="7" l="1"/>
  <c r="F261" i="7"/>
  <c r="J261" i="7" l="1"/>
  <c r="D262" i="7" s="1"/>
  <c r="G261" i="7"/>
  <c r="H261" i="7" s="1"/>
  <c r="I262" i="7" l="1"/>
  <c r="F262" i="7"/>
  <c r="G262" i="7" l="1"/>
  <c r="H262" i="7" s="1"/>
  <c r="J262" i="7"/>
  <c r="D263" i="7" s="1"/>
  <c r="I263" i="7" l="1"/>
  <c r="F263" i="7"/>
  <c r="J263" i="7" l="1"/>
  <c r="D264" i="7" s="1"/>
  <c r="G263" i="7"/>
  <c r="H263" i="7" s="1"/>
  <c r="I264" i="7" l="1"/>
  <c r="F264" i="7"/>
  <c r="G264" i="7" l="1"/>
  <c r="H264" i="7" s="1"/>
  <c r="J264" i="7"/>
  <c r="D265" i="7" s="1"/>
  <c r="I265" i="7" l="1"/>
  <c r="F265" i="7"/>
  <c r="J265" i="7" l="1"/>
  <c r="D266" i="7" s="1"/>
  <c r="G265" i="7"/>
  <c r="H265" i="7" s="1"/>
  <c r="I266" i="7" l="1"/>
  <c r="F266" i="7"/>
  <c r="J266" i="7" l="1"/>
  <c r="D267" i="7" s="1"/>
  <c r="G266" i="7"/>
  <c r="H266" i="7" s="1"/>
  <c r="I267" i="7" l="1"/>
  <c r="F267" i="7"/>
  <c r="J267" i="7" l="1"/>
  <c r="D268" i="7" s="1"/>
  <c r="G267" i="7"/>
  <c r="H267" i="7" s="1"/>
  <c r="I268" i="7" l="1"/>
  <c r="F268" i="7"/>
  <c r="G268" i="7" l="1"/>
  <c r="H268" i="7" s="1"/>
  <c r="J268" i="7"/>
  <c r="D269" i="7" s="1"/>
  <c r="I269" i="7" l="1"/>
  <c r="F269" i="7"/>
  <c r="J269" i="7" l="1"/>
  <c r="D270" i="7" s="1"/>
  <c r="G269" i="7"/>
  <c r="H269" i="7" s="1"/>
  <c r="I270" i="7" l="1"/>
  <c r="F270" i="7"/>
  <c r="G270" i="7" l="1"/>
  <c r="H270" i="7" s="1"/>
  <c r="J270" i="7"/>
  <c r="D271" i="7" s="1"/>
  <c r="I271" i="7" l="1"/>
  <c r="F271" i="7"/>
  <c r="J271" i="7" l="1"/>
  <c r="D272" i="7" s="1"/>
  <c r="G271" i="7"/>
  <c r="H271" i="7" s="1"/>
  <c r="I272" i="7" l="1"/>
  <c r="F272" i="7"/>
  <c r="J272" i="7" l="1"/>
  <c r="D273" i="7" s="1"/>
  <c r="G272" i="7"/>
  <c r="H272" i="7" s="1"/>
  <c r="I273" i="7" l="1"/>
  <c r="F273" i="7"/>
  <c r="J273" i="7" l="1"/>
  <c r="D274" i="7" s="1"/>
  <c r="G273" i="7"/>
  <c r="H273" i="7" s="1"/>
  <c r="I274" i="7" l="1"/>
  <c r="F274" i="7"/>
  <c r="G274" i="7" l="1"/>
  <c r="H274" i="7" s="1"/>
  <c r="J274" i="7"/>
  <c r="D275" i="7" s="1"/>
  <c r="I275" i="7" l="1"/>
  <c r="F275" i="7"/>
  <c r="G275" i="7" l="1"/>
  <c r="H275" i="7" s="1"/>
  <c r="J275" i="7"/>
  <c r="D276" i="7" s="1"/>
  <c r="I276" i="7" l="1"/>
  <c r="F276" i="7"/>
  <c r="J276" i="7" l="1"/>
  <c r="D277" i="7" s="1"/>
  <c r="G276" i="7"/>
  <c r="H276" i="7" s="1"/>
  <c r="F277" i="7" l="1"/>
  <c r="I277" i="7"/>
  <c r="G277" i="7" l="1"/>
  <c r="H277" i="7" s="1"/>
  <c r="J277" i="7"/>
  <c r="D278" i="7" s="1"/>
  <c r="I278" i="7" l="1"/>
  <c r="F278" i="7"/>
  <c r="G278" i="7" l="1"/>
  <c r="H278" i="7" s="1"/>
  <c r="J278" i="7"/>
  <c r="D279" i="7" s="1"/>
  <c r="I279" i="7" l="1"/>
  <c r="F279" i="7"/>
  <c r="J279" i="7" l="1"/>
  <c r="D280" i="7" s="1"/>
  <c r="G279" i="7"/>
  <c r="H279" i="7" s="1"/>
  <c r="F280" i="7" l="1"/>
  <c r="I280" i="7"/>
  <c r="G280" i="7" l="1"/>
  <c r="H280" i="7" s="1"/>
  <c r="J280" i="7"/>
  <c r="D281" i="7" s="1"/>
  <c r="I281" i="7" l="1"/>
  <c r="F281" i="7"/>
  <c r="G281" i="7" l="1"/>
  <c r="H281" i="7" s="1"/>
  <c r="J281" i="7"/>
  <c r="D282" i="7" s="1"/>
  <c r="F282" i="7" l="1"/>
  <c r="I282" i="7"/>
  <c r="G282" i="7" l="1"/>
  <c r="H282" i="7" s="1"/>
  <c r="J282" i="7"/>
  <c r="D283" i="7" s="1"/>
  <c r="I283" i="7" l="1"/>
  <c r="F283" i="7"/>
  <c r="G283" i="7" l="1"/>
  <c r="H283" i="7" s="1"/>
  <c r="J283" i="7"/>
  <c r="D284" i="7" s="1"/>
  <c r="F284" i="7" l="1"/>
  <c r="I284" i="7"/>
  <c r="J284" i="7" l="1"/>
  <c r="D285" i="7" s="1"/>
  <c r="G284" i="7"/>
  <c r="H284" i="7" s="1"/>
  <c r="I285" i="7" l="1"/>
  <c r="F285" i="7"/>
  <c r="G285" i="7" l="1"/>
  <c r="H285" i="7" s="1"/>
  <c r="J285" i="7"/>
  <c r="D286" i="7" s="1"/>
  <c r="I286" i="7" l="1"/>
  <c r="F286" i="7"/>
  <c r="G286" i="7" l="1"/>
  <c r="H286" i="7" s="1"/>
  <c r="J286" i="7"/>
  <c r="D287" i="7" s="1"/>
  <c r="F287" i="7" l="1"/>
  <c r="I287" i="7"/>
  <c r="J287" i="7" l="1"/>
  <c r="D288" i="7" s="1"/>
  <c r="G287" i="7"/>
  <c r="H287" i="7" s="1"/>
  <c r="I288" i="7" l="1"/>
  <c r="F288" i="7"/>
  <c r="G288" i="7" l="1"/>
  <c r="H288" i="7" s="1"/>
  <c r="J288" i="7"/>
  <c r="D289" i="7" s="1"/>
  <c r="I289" i="7" l="1"/>
  <c r="F289" i="7"/>
  <c r="G289" i="7" l="1"/>
  <c r="H289" i="7" s="1"/>
  <c r="J289" i="7"/>
  <c r="D290" i="7" s="1"/>
  <c r="I290" i="7" l="1"/>
  <c r="F290" i="7"/>
  <c r="J290" i="7" l="1"/>
  <c r="D291" i="7" s="1"/>
  <c r="G290" i="7"/>
  <c r="H290" i="7" s="1"/>
  <c r="I291" i="7" l="1"/>
  <c r="F291" i="7"/>
  <c r="J291" i="7" l="1"/>
  <c r="D292" i="7" s="1"/>
  <c r="G291" i="7"/>
  <c r="H291" i="7" s="1"/>
  <c r="I292" i="7" l="1"/>
  <c r="F292" i="7"/>
  <c r="G292" i="7" l="1"/>
  <c r="H292" i="7" s="1"/>
  <c r="J292" i="7"/>
  <c r="D293" i="7" s="1"/>
  <c r="I293" i="7" l="1"/>
  <c r="F293" i="7"/>
  <c r="J293" i="7" l="1"/>
  <c r="D294" i="7" s="1"/>
  <c r="G293" i="7"/>
  <c r="H293" i="7" s="1"/>
  <c r="I294" i="7" l="1"/>
  <c r="F294" i="7"/>
  <c r="J294" i="7" l="1"/>
  <c r="D295" i="7" s="1"/>
  <c r="G294" i="7"/>
  <c r="H294" i="7" s="1"/>
  <c r="I295" i="7" l="1"/>
  <c r="F295" i="7"/>
  <c r="G295" i="7" l="1"/>
  <c r="H295" i="7" s="1"/>
  <c r="J295" i="7"/>
  <c r="D296" i="7" s="1"/>
  <c r="I296" i="7" l="1"/>
  <c r="F296" i="7"/>
  <c r="J296" i="7" l="1"/>
  <c r="D297" i="7" s="1"/>
  <c r="G296" i="7"/>
  <c r="H296" i="7" s="1"/>
  <c r="F297" i="7" l="1"/>
  <c r="I297" i="7"/>
  <c r="G297" i="7" l="1"/>
  <c r="H297" i="7" s="1"/>
  <c r="J297" i="7"/>
  <c r="D298" i="7" s="1"/>
  <c r="I298" i="7" l="1"/>
  <c r="F298" i="7"/>
  <c r="J298" i="7" l="1"/>
  <c r="D299" i="7" s="1"/>
  <c r="G298" i="7"/>
  <c r="H298" i="7" s="1"/>
  <c r="I299" i="7" l="1"/>
  <c r="F299" i="7"/>
  <c r="J299" i="7" l="1"/>
  <c r="D300" i="7" s="1"/>
  <c r="G299" i="7"/>
  <c r="H299" i="7" s="1"/>
  <c r="I300" i="7" l="1"/>
  <c r="F300" i="7"/>
  <c r="J300" i="7" l="1"/>
  <c r="D301" i="7" s="1"/>
  <c r="G300" i="7"/>
  <c r="H300" i="7" s="1"/>
  <c r="I301" i="7" l="1"/>
  <c r="F301" i="7"/>
  <c r="G301" i="7" l="1"/>
  <c r="H301" i="7" s="1"/>
  <c r="J301" i="7"/>
  <c r="D302" i="7" s="1"/>
  <c r="I302" i="7" l="1"/>
  <c r="F302" i="7"/>
  <c r="G302" i="7" l="1"/>
  <c r="H302" i="7" s="1"/>
  <c r="J302" i="7"/>
  <c r="D303" i="7" s="1"/>
  <c r="I303" i="7" l="1"/>
  <c r="F303" i="7"/>
  <c r="G303" i="7" l="1"/>
  <c r="H303" i="7" s="1"/>
  <c r="J303" i="7"/>
  <c r="D304" i="7" s="1"/>
  <c r="F304" i="7" l="1"/>
  <c r="I304" i="7"/>
  <c r="J304" i="7" l="1"/>
  <c r="D305" i="7" s="1"/>
  <c r="G304" i="7"/>
  <c r="H304" i="7" s="1"/>
  <c r="I305" i="7" l="1"/>
  <c r="F305" i="7"/>
  <c r="J305" i="7" l="1"/>
  <c r="D306" i="7" s="1"/>
  <c r="G305" i="7"/>
  <c r="H305" i="7" s="1"/>
  <c r="I306" i="7" l="1"/>
  <c r="F306" i="7"/>
  <c r="G306" i="7" l="1"/>
  <c r="H306" i="7" s="1"/>
  <c r="J306" i="7"/>
  <c r="D307" i="7" s="1"/>
  <c r="F307" i="7" l="1"/>
  <c r="I307" i="7"/>
  <c r="J307" i="7" l="1"/>
  <c r="D308" i="7" s="1"/>
  <c r="G307" i="7"/>
  <c r="H307" i="7" s="1"/>
  <c r="I308" i="7" l="1"/>
  <c r="F308" i="7"/>
  <c r="G308" i="7" l="1"/>
  <c r="H308" i="7" s="1"/>
  <c r="J308" i="7"/>
  <c r="D309" i="7" s="1"/>
  <c r="I309" i="7" l="1"/>
  <c r="F309" i="7"/>
  <c r="G309" i="7" l="1"/>
  <c r="H309" i="7" s="1"/>
  <c r="J309" i="7"/>
  <c r="D310" i="7" s="1"/>
  <c r="I310" i="7" l="1"/>
  <c r="F310" i="7"/>
  <c r="J310" i="7" l="1"/>
  <c r="D311" i="7" s="1"/>
  <c r="G310" i="7"/>
  <c r="H310" i="7" s="1"/>
  <c r="I311" i="7" l="1"/>
  <c r="F311" i="7"/>
  <c r="J311" i="7" l="1"/>
  <c r="D312" i="7" s="1"/>
  <c r="G311" i="7"/>
  <c r="H311" i="7" s="1"/>
  <c r="I312" i="7" l="1"/>
  <c r="F312" i="7"/>
  <c r="G312" i="7" l="1"/>
  <c r="H312" i="7" s="1"/>
  <c r="J312" i="7"/>
  <c r="D313" i="7" s="1"/>
  <c r="I313" i="7" l="1"/>
  <c r="F313" i="7"/>
  <c r="G313" i="7" l="1"/>
  <c r="H313" i="7" s="1"/>
  <c r="J313" i="7"/>
  <c r="D314" i="7" s="1"/>
  <c r="I314" i="7" l="1"/>
  <c r="F314" i="7"/>
  <c r="J314" i="7" l="1"/>
  <c r="D315" i="7" s="1"/>
  <c r="G314" i="7"/>
  <c r="H314" i="7" s="1"/>
  <c r="I315" i="7" l="1"/>
  <c r="F315" i="7"/>
  <c r="J315" i="7" l="1"/>
  <c r="D316" i="7" s="1"/>
  <c r="G315" i="7"/>
  <c r="H315" i="7" s="1"/>
  <c r="I316" i="7" l="1"/>
  <c r="F316" i="7"/>
  <c r="J316" i="7" l="1"/>
  <c r="D317" i="7" s="1"/>
  <c r="G316" i="7"/>
  <c r="H316" i="7" s="1"/>
  <c r="I317" i="7" l="1"/>
  <c r="F317" i="7"/>
  <c r="J317" i="7" l="1"/>
  <c r="D318" i="7" s="1"/>
  <c r="G317" i="7"/>
  <c r="H317" i="7" s="1"/>
  <c r="I318" i="7" l="1"/>
  <c r="F318" i="7"/>
  <c r="G318" i="7" l="1"/>
  <c r="H318" i="7" s="1"/>
  <c r="J318" i="7"/>
  <c r="D319" i="7" s="1"/>
  <c r="I319" i="7" l="1"/>
  <c r="F319" i="7"/>
  <c r="J319" i="7" l="1"/>
  <c r="D320" i="7" s="1"/>
  <c r="G319" i="7"/>
  <c r="H319" i="7" s="1"/>
  <c r="I320" i="7" l="1"/>
  <c r="F320" i="7"/>
  <c r="G320" i="7" l="1"/>
  <c r="H320" i="7" s="1"/>
  <c r="J320" i="7"/>
  <c r="D321" i="7" s="1"/>
  <c r="I321" i="7" l="1"/>
  <c r="F321" i="7"/>
  <c r="G321" i="7" l="1"/>
  <c r="H321" i="7" s="1"/>
  <c r="J321" i="7"/>
  <c r="D322" i="7" s="1"/>
  <c r="I322" i="7" l="1"/>
  <c r="F322" i="7"/>
  <c r="G322" i="7" l="1"/>
  <c r="H322" i="7" s="1"/>
  <c r="J322" i="7"/>
  <c r="D323" i="7" s="1"/>
  <c r="I323" i="7" l="1"/>
  <c r="F323" i="7"/>
  <c r="J323" i="7" l="1"/>
  <c r="D324" i="7" s="1"/>
  <c r="G323" i="7"/>
  <c r="H323" i="7" s="1"/>
  <c r="I324" i="7" l="1"/>
  <c r="F324" i="7"/>
  <c r="G324" i="7" l="1"/>
  <c r="H324" i="7" s="1"/>
  <c r="J324" i="7"/>
  <c r="D325" i="7" s="1"/>
  <c r="I325" i="7" l="1"/>
  <c r="F325" i="7"/>
  <c r="J325" i="7" l="1"/>
  <c r="D326" i="7" s="1"/>
  <c r="G325" i="7"/>
  <c r="H325" i="7" s="1"/>
  <c r="I326" i="7" l="1"/>
  <c r="F326" i="7"/>
  <c r="J326" i="7" l="1"/>
  <c r="D327" i="7" s="1"/>
  <c r="G326" i="7"/>
  <c r="H326" i="7" s="1"/>
  <c r="F327" i="7" l="1"/>
  <c r="I327" i="7"/>
  <c r="J327" i="7" l="1"/>
  <c r="D328" i="7" s="1"/>
  <c r="G327" i="7"/>
  <c r="H327" i="7" s="1"/>
  <c r="F328" i="7" l="1"/>
  <c r="I328" i="7"/>
  <c r="J328" i="7" l="1"/>
  <c r="D329" i="7" s="1"/>
  <c r="G328" i="7"/>
  <c r="H328" i="7" s="1"/>
  <c r="I329" i="7" l="1"/>
  <c r="F329" i="7"/>
  <c r="G329" i="7" l="1"/>
  <c r="H329" i="7" s="1"/>
  <c r="J329" i="7"/>
  <c r="D330" i="7" s="1"/>
  <c r="I330" i="7" l="1"/>
  <c r="F330" i="7"/>
  <c r="J330" i="7" l="1"/>
  <c r="D331" i="7" s="1"/>
  <c r="G330" i="7"/>
  <c r="H330" i="7" s="1"/>
  <c r="I331" i="7" l="1"/>
  <c r="F331" i="7"/>
  <c r="G331" i="7" l="1"/>
  <c r="H331" i="7" s="1"/>
  <c r="J331" i="7"/>
  <c r="D332" i="7" s="1"/>
  <c r="I332" i="7" l="1"/>
  <c r="F332" i="7"/>
  <c r="G332" i="7" l="1"/>
  <c r="H332" i="7" s="1"/>
  <c r="J332" i="7"/>
  <c r="D333" i="7" s="1"/>
  <c r="I333" i="7" l="1"/>
  <c r="F333" i="7"/>
  <c r="J333" i="7" l="1"/>
  <c r="D334" i="7" s="1"/>
  <c r="G333" i="7"/>
  <c r="H333" i="7" s="1"/>
  <c r="I334" i="7" l="1"/>
  <c r="F334" i="7"/>
  <c r="G334" i="7" l="1"/>
  <c r="H334" i="7" s="1"/>
  <c r="J334" i="7"/>
  <c r="D335" i="7" s="1"/>
  <c r="I335" i="7" l="1"/>
  <c r="F335" i="7"/>
  <c r="G335" i="7" l="1"/>
  <c r="H335" i="7" s="1"/>
  <c r="J335" i="7"/>
  <c r="D336" i="7" s="1"/>
  <c r="I336" i="7" l="1"/>
  <c r="F336" i="7"/>
  <c r="G336" i="7" l="1"/>
  <c r="H336" i="7" s="1"/>
  <c r="J336" i="7"/>
  <c r="D337" i="7" s="1"/>
  <c r="I337" i="7" l="1"/>
  <c r="F337" i="7"/>
  <c r="J337" i="7" l="1"/>
  <c r="D338" i="7" s="1"/>
  <c r="G337" i="7"/>
  <c r="H337" i="7" s="1"/>
  <c r="I338" i="7" l="1"/>
  <c r="F338" i="7"/>
  <c r="J338" i="7" l="1"/>
  <c r="D339" i="7" s="1"/>
  <c r="G338" i="7"/>
  <c r="H338" i="7" s="1"/>
  <c r="I339" i="7" l="1"/>
  <c r="F339" i="7"/>
  <c r="G339" i="7" l="1"/>
  <c r="H339" i="7" s="1"/>
  <c r="J339" i="7"/>
  <c r="D340" i="7" s="1"/>
  <c r="I340" i="7" l="1"/>
  <c r="F340" i="7"/>
  <c r="J340" i="7" l="1"/>
  <c r="D341" i="7" s="1"/>
  <c r="G340" i="7"/>
  <c r="H340" i="7" s="1"/>
  <c r="I341" i="7" l="1"/>
  <c r="F341" i="7"/>
  <c r="G341" i="7" l="1"/>
  <c r="H341" i="7" s="1"/>
  <c r="J341" i="7"/>
  <c r="D342" i="7" s="1"/>
  <c r="I342" i="7" l="1"/>
  <c r="F342" i="7"/>
  <c r="G342" i="7" l="1"/>
  <c r="H342" i="7" s="1"/>
  <c r="J342" i="7"/>
  <c r="D343" i="7" s="1"/>
  <c r="I343" i="7" l="1"/>
  <c r="F343" i="7"/>
  <c r="G343" i="7" l="1"/>
  <c r="H343" i="7" s="1"/>
  <c r="J343" i="7"/>
  <c r="D344" i="7" s="1"/>
  <c r="I344" i="7" l="1"/>
  <c r="F344" i="7"/>
  <c r="J344" i="7" l="1"/>
  <c r="D345" i="7" s="1"/>
  <c r="G344" i="7"/>
  <c r="H344" i="7" s="1"/>
  <c r="I345" i="7" l="1"/>
  <c r="F345" i="7"/>
  <c r="G345" i="7" l="1"/>
  <c r="H345" i="7" s="1"/>
  <c r="J345" i="7"/>
  <c r="D346" i="7" s="1"/>
  <c r="I346" i="7" l="1"/>
  <c r="F346" i="7"/>
  <c r="G346" i="7" l="1"/>
  <c r="H346" i="7" s="1"/>
  <c r="J346" i="7"/>
  <c r="D347" i="7" s="1"/>
  <c r="F347" i="7" l="1"/>
  <c r="I347" i="7"/>
  <c r="G347" i="7" l="1"/>
  <c r="H347" i="7" s="1"/>
  <c r="J347" i="7"/>
  <c r="D348" i="7" s="1"/>
  <c r="I348" i="7" l="1"/>
  <c r="F348" i="7"/>
  <c r="J348" i="7" l="1"/>
  <c r="D349" i="7" s="1"/>
  <c r="G348" i="7"/>
  <c r="H348" i="7" s="1"/>
  <c r="I349" i="7" l="1"/>
  <c r="F349" i="7"/>
  <c r="G349" i="7" l="1"/>
  <c r="H349" i="7" s="1"/>
  <c r="J349" i="7"/>
  <c r="D350" i="7" s="1"/>
  <c r="I350" i="7" l="1"/>
  <c r="F350" i="7"/>
  <c r="J350" i="7" l="1"/>
  <c r="D351" i="7" s="1"/>
  <c r="G350" i="7"/>
  <c r="H350" i="7" s="1"/>
  <c r="I351" i="7" l="1"/>
  <c r="F351" i="7"/>
  <c r="G351" i="7" l="1"/>
  <c r="H351" i="7" s="1"/>
  <c r="J351" i="7"/>
  <c r="D352" i="7" s="1"/>
  <c r="I352" i="7" l="1"/>
  <c r="F352" i="7"/>
  <c r="J352" i="7" l="1"/>
  <c r="D353" i="7" s="1"/>
  <c r="G352" i="7"/>
  <c r="H352" i="7" s="1"/>
  <c r="I353" i="7" l="1"/>
  <c r="F353" i="7"/>
  <c r="J353" i="7" l="1"/>
  <c r="D354" i="7" s="1"/>
  <c r="G353" i="7"/>
  <c r="H353" i="7" s="1"/>
  <c r="I354" i="7" l="1"/>
  <c r="F354" i="7"/>
  <c r="J354" i="7" l="1"/>
  <c r="D355" i="7" s="1"/>
  <c r="G354" i="7"/>
  <c r="H354" i="7" s="1"/>
  <c r="I355" i="7" l="1"/>
  <c r="F355" i="7"/>
  <c r="J355" i="7" l="1"/>
  <c r="D356" i="7" s="1"/>
  <c r="G355" i="7"/>
  <c r="H355" i="7" s="1"/>
  <c r="I356" i="7" l="1"/>
  <c r="F356" i="7"/>
  <c r="J356" i="7" l="1"/>
  <c r="D357" i="7" s="1"/>
  <c r="G356" i="7"/>
  <c r="H356" i="7" s="1"/>
  <c r="I357" i="7" l="1"/>
  <c r="F357" i="7"/>
  <c r="J357" i="7" l="1"/>
  <c r="D358" i="7" s="1"/>
  <c r="G357" i="7"/>
  <c r="H357" i="7" s="1"/>
  <c r="I358" i="7" l="1"/>
  <c r="F358" i="7"/>
  <c r="G358" i="7" l="1"/>
  <c r="H358" i="7" s="1"/>
  <c r="J358" i="7"/>
  <c r="D359" i="7" s="1"/>
  <c r="I359" i="7" l="1"/>
  <c r="F359" i="7"/>
  <c r="G359" i="7" l="1"/>
  <c r="H359" i="7" s="1"/>
  <c r="J359" i="7"/>
  <c r="D360" i="7" s="1"/>
  <c r="I360" i="7" l="1"/>
  <c r="F360" i="7"/>
  <c r="J360" i="7" l="1"/>
  <c r="D361" i="7" s="1"/>
  <c r="G360" i="7"/>
  <c r="H360" i="7" s="1"/>
  <c r="I361" i="7" l="1"/>
  <c r="F361" i="7"/>
  <c r="G361" i="7" l="1"/>
  <c r="H361" i="7" s="1"/>
  <c r="J361" i="7"/>
  <c r="D362" i="7" s="1"/>
  <c r="I362" i="7" l="1"/>
  <c r="F362" i="7"/>
  <c r="J362" i="7" l="1"/>
  <c r="D363" i="7" s="1"/>
  <c r="G362" i="7"/>
  <c r="H362" i="7" s="1"/>
  <c r="I363" i="7" l="1"/>
  <c r="F363" i="7"/>
  <c r="J363" i="7" l="1"/>
  <c r="D364" i="7" s="1"/>
  <c r="G363" i="7"/>
  <c r="H363" i="7" s="1"/>
  <c r="I364" i="7" l="1"/>
  <c r="F364" i="7"/>
  <c r="G364" i="7" l="1"/>
  <c r="H364" i="7" s="1"/>
  <c r="J364" i="7"/>
  <c r="D365" i="7" s="1"/>
  <c r="F365" i="7" l="1"/>
  <c r="I365" i="7"/>
  <c r="G365" i="7" l="1"/>
  <c r="H365" i="7" s="1"/>
  <c r="J365" i="7"/>
  <c r="D366" i="7" s="1"/>
  <c r="I366" i="7" l="1"/>
  <c r="F366" i="7"/>
  <c r="J366" i="7" l="1"/>
  <c r="D367" i="7" s="1"/>
  <c r="G366" i="7"/>
  <c r="H366" i="7" s="1"/>
  <c r="F367" i="7" l="1"/>
  <c r="I367" i="7"/>
  <c r="G367" i="7" l="1"/>
  <c r="H367" i="7" s="1"/>
  <c r="J367" i="7"/>
  <c r="D368" i="7" s="1"/>
  <c r="I368" i="7" l="1"/>
  <c r="F368" i="7"/>
  <c r="G368" i="7" l="1"/>
  <c r="H368" i="7" s="1"/>
  <c r="J368" i="7"/>
  <c r="D369" i="7" s="1"/>
  <c r="I369" i="7" l="1"/>
  <c r="F369" i="7"/>
  <c r="J369" i="7" l="1"/>
  <c r="D370" i="7" s="1"/>
  <c r="G369" i="7"/>
  <c r="H369" i="7" s="1"/>
  <c r="I370" i="7" l="1"/>
  <c r="F370" i="7"/>
  <c r="J370" i="7" l="1"/>
  <c r="D371" i="7" s="1"/>
  <c r="G370" i="7"/>
  <c r="H370" i="7" s="1"/>
  <c r="I371" i="7" l="1"/>
  <c r="F371" i="7"/>
  <c r="G371" i="7" l="1"/>
  <c r="H371" i="7" s="1"/>
  <c r="J371" i="7"/>
  <c r="D372" i="7" s="1"/>
  <c r="I372" i="7" l="1"/>
  <c r="F372" i="7"/>
  <c r="G372" i="7" l="1"/>
  <c r="H372" i="7" s="1"/>
  <c r="J372" i="7"/>
  <c r="D373" i="7" s="1"/>
  <c r="I373" i="7" l="1"/>
  <c r="F373" i="7"/>
  <c r="J373" i="7" l="1"/>
  <c r="D374" i="7" s="1"/>
  <c r="G373" i="7"/>
  <c r="H373" i="7" s="1"/>
  <c r="I374" i="7" l="1"/>
  <c r="F374" i="7"/>
  <c r="G374" i="7" l="1"/>
  <c r="H374" i="7" s="1"/>
  <c r="J374" i="7"/>
  <c r="D375" i="7" s="1"/>
  <c r="I375" i="7" l="1"/>
  <c r="F375" i="7"/>
  <c r="J375" i="7" l="1"/>
  <c r="D376" i="7" s="1"/>
  <c r="G375" i="7"/>
  <c r="H375" i="7" s="1"/>
  <c r="I376" i="7" l="1"/>
  <c r="F376" i="7"/>
  <c r="G376" i="7" l="1"/>
  <c r="H376" i="7" s="1"/>
  <c r="J376" i="7"/>
  <c r="D377" i="7" s="1"/>
  <c r="I377" i="7" l="1"/>
  <c r="F377" i="7"/>
  <c r="G377" i="7" l="1"/>
  <c r="H377" i="7" s="1"/>
  <c r="J377" i="7"/>
  <c r="D378" i="7" s="1"/>
  <c r="I378" i="7" l="1"/>
  <c r="F378" i="7"/>
  <c r="J378" i="7" l="1"/>
  <c r="D379" i="7" s="1"/>
  <c r="G378" i="7"/>
  <c r="H378" i="7" s="1"/>
  <c r="I379" i="7" l="1"/>
  <c r="F379" i="7"/>
  <c r="G379" i="7" l="1"/>
  <c r="H379" i="7" s="1"/>
  <c r="J379" i="7"/>
  <c r="D380" i="7" s="1"/>
  <c r="I380" i="7" l="1"/>
  <c r="F380" i="7"/>
  <c r="G380" i="7" l="1"/>
  <c r="H380" i="7" s="1"/>
  <c r="J380" i="7"/>
  <c r="D381" i="7" s="1"/>
  <c r="I13" i="7" l="1"/>
  <c r="I14" i="7"/>
  <c r="O10" i="7"/>
  <c r="I381" i="7"/>
  <c r="F381" i="7"/>
  <c r="J381" i="7" l="1"/>
  <c r="I12" i="7" s="1"/>
  <c r="G381" i="7"/>
  <c r="H381" i="7" s="1"/>
  <c r="I15" i="7"/>
  <c r="O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N9" authorId="0" shapeId="0" xr:uid="{00000000-0006-0000-0800-000003000000}">
      <text>
        <r>
          <rPr>
            <sz val="10"/>
            <rFont val="Arial"/>
            <family val="2"/>
          </rPr>
          <t xml:space="preserve">Unicamente los datos de la celda resaltada en color amarillo es la que se necesitan alimentar manualmente. Todas las demás cifras se obtendrían automáticamente
</t>
        </r>
      </text>
    </comment>
    <comment ref="E17" authorId="0" shapeId="0" xr:uid="{00000000-0006-0000-0800-000001000000}">
      <text>
        <r>
          <rPr>
            <sz val="10"/>
            <rFont val="Arial"/>
            <family val="2"/>
          </rPr>
          <t>PC:
DR 779/2003 LEASING HABITACIONAL EL LEASING SERA CONSIDERADO COMO LEASING OPERATIVO , ART 127-1 ET LEASING OPERATIVO EL ARRENDATARIO  REGISTRARA COMO UN GASTO DEDUCIBLE LA TOTALIDAD DEL CANON DEL ARRENDAMIENTO CAUSADO SIN QUE DEBA REGISITRAR EN SU ACTIVO SUMA ALGUNA POR CONCEPTO DEL BIEN OBJETO DEL ARRIENDO</t>
        </r>
      </text>
    </comment>
    <comment ref="N32" authorId="0" shapeId="0" xr:uid="{00000000-0006-0000-0800-000004000000}">
      <text>
        <r>
          <rPr>
            <sz val="10"/>
            <rFont val="Arial"/>
            <family val="2"/>
          </rPr>
          <t xml:space="preserve">Unicamente los datos de la celda resaltada en color amarillo es la que se necesitan alimentar manualmente. Todas las demás cifras se obtendrían automáticamente
</t>
        </r>
      </text>
    </comment>
    <comment ref="E40" authorId="0" shapeId="0" xr:uid="{00000000-0006-0000-0800-000002000000}">
      <text>
        <r>
          <rPr>
            <sz val="10"/>
            <rFont val="Arial"/>
            <family val="2"/>
          </rPr>
          <t>PC:
DR 779/2003 LEASING HABITACIONAL EL LEASING SERA CONSIDERADO COMO LEASING OPERATIVO , ART 127-1 ET LEASING OPERATIVO EL ARRENDATARIO  REGISTRARA COMO UN GASTO DEDUCIBLE LA TOTALIDAD DEL CANON DEL ARRENDAMIENTO CAUSADO SIN QUE DEBA REGISITRAR EN SU ACTIVO SUMA ALGUNA POR CONCEPTO DEL BIEN OBJETO DEL ARRIENDO</t>
        </r>
      </text>
    </comment>
  </commentList>
</comments>
</file>

<file path=xl/sharedStrings.xml><?xml version="1.0" encoding="utf-8"?>
<sst xmlns="http://schemas.openxmlformats.org/spreadsheetml/2006/main" count="970" uniqueCount="623">
  <si>
    <t>IntegraLife Insurance Agency  ·  [ ] GESTIÓN FINANCIERA PERSONAL</t>
  </si>
  <si>
    <t>PAGOS MENSUALES</t>
  </si>
  <si>
    <t>Protege tu tranquilidad — registra, controla y nunca olvides un pago.</t>
  </si>
  <si>
    <t>#</t>
  </si>
  <si>
    <t>DESCRIPCIÓN DEL PAGO</t>
  </si>
  <si>
    <t>VALOR MENSUAL ($)</t>
  </si>
  <si>
    <t>FECHA DE PAGO</t>
  </si>
  <si>
    <t>ESTADO</t>
  </si>
  <si>
    <t>LINK DE PAGO</t>
  </si>
  <si>
    <t>USUARIO / EMAIL</t>
  </si>
  <si>
    <t>CLAVE</t>
  </si>
  <si>
    <t>NOTAS</t>
  </si>
  <si>
    <t>Seguro de Salud – Obamacare/ACA</t>
  </si>
  <si>
    <t>Día 1</t>
  </si>
  <si>
    <t>✅ Pagado</t>
  </si>
  <si>
    <t>https://marketplace.cms.gov</t>
  </si>
  <si>
    <t>Renovación anual en nov.</t>
  </si>
  <si>
    <t>Seguro de Vida – National Life Group</t>
  </si>
  <si>
    <t>Día 5</t>
  </si>
  <si>
    <t>https://www.nationallife.com</t>
  </si>
  <si>
    <t>IUL con living benefits</t>
  </si>
  <si>
    <t>Medicare Part B</t>
  </si>
  <si>
    <t>⏳ Pendiente</t>
  </si>
  <si>
    <t>https://www.medicare.gov</t>
  </si>
  <si>
    <t>Débito automático SSA</t>
  </si>
  <si>
    <t>Seguro Suplementario – UHC Golden</t>
  </si>
  <si>
    <t>Día 10</t>
  </si>
  <si>
    <t>https://www.uhc.com</t>
  </si>
  <si>
    <t>Complemento hospital</t>
  </si>
  <si>
    <t>Anualidad – Ingreso garantizado</t>
  </si>
  <si>
    <t>Día 15</t>
  </si>
  <si>
    <t>https://www.fglife.com</t>
  </si>
  <si>
    <t>F&amp;G fixed annuity</t>
  </si>
  <si>
    <t>IUL – Indexed Universal Life</t>
  </si>
  <si>
    <t>Día 20</t>
  </si>
  <si>
    <t>Prima mensual NLG</t>
  </si>
  <si>
    <t>Renta / Hipoteca</t>
  </si>
  <si>
    <t>Electricidad</t>
  </si>
  <si>
    <t>Día 12</t>
  </si>
  <si>
    <t>Internet / Teléfono</t>
  </si>
  <si>
    <t>Día 8</t>
  </si>
  <si>
    <t>Suscripciones (streaming / apps)</t>
  </si>
  <si>
    <t>TOTAL MENSUAL</t>
  </si>
  <si>
    <t>LEYENDA DE ESTADOS:</t>
  </si>
  <si>
    <t>❌ Vencido</t>
  </si>
  <si>
    <t>⚠️  SEGURIDAD: Mantén este archivo protegido con contraseña. No compartas claves por correo ni WhatsApp.</t>
  </si>
  <si>
    <t>INGRESOS</t>
  </si>
  <si>
    <t>REGULAR</t>
  </si>
  <si>
    <t>PROPUESTA REDUCCIÓN DE GASTOS</t>
  </si>
  <si>
    <t>PROPUESTA PAGO DEUDAS Y RED. GASTOS</t>
  </si>
  <si>
    <t>TOTAL INGRESOS</t>
  </si>
  <si>
    <t xml:space="preserve">EGRESOS </t>
  </si>
  <si>
    <t>Ahorro:</t>
  </si>
  <si>
    <t>Transporte:</t>
  </si>
  <si>
    <t>Gastos personales:</t>
  </si>
  <si>
    <t>Hogar:</t>
  </si>
  <si>
    <t>Entretenimiento:</t>
  </si>
  <si>
    <t>Protecciones personales:</t>
  </si>
  <si>
    <t xml:space="preserve">Otros Descuentos de Nomina: </t>
  </si>
  <si>
    <t>Educación:</t>
  </si>
  <si>
    <t>Financieros:</t>
  </si>
  <si>
    <t>Servicio a la deuda:</t>
  </si>
  <si>
    <t>Otros:</t>
  </si>
  <si>
    <t>Egreso no Identificado</t>
  </si>
  <si>
    <t>TOTAL EGRESOS</t>
  </si>
  <si>
    <t>INGRESOS - EGRESOS</t>
  </si>
  <si>
    <t>INGRESOS ANUALES</t>
  </si>
  <si>
    <t>EGRESOS ANUALES</t>
  </si>
  <si>
    <t>Seguros</t>
  </si>
  <si>
    <t>Anualidades Fijas</t>
  </si>
  <si>
    <t>Anualidades Presupuestadas</t>
  </si>
  <si>
    <t>Impuestos</t>
  </si>
  <si>
    <t>TOTAL ANUALIDADES</t>
  </si>
  <si>
    <t>PROVISIÓN MENSUAL</t>
  </si>
  <si>
    <t>PATRIMONIO</t>
  </si>
  <si>
    <t>ACTIVO LIQUIDO</t>
  </si>
  <si>
    <t>ENTIDAD</t>
  </si>
  <si>
    <t>ACTIVO PRODUCTIVO</t>
  </si>
  <si>
    <t>ACTIVO IMPRODUCTIVO</t>
  </si>
  <si>
    <t>TOTAL ACTIVO</t>
  </si>
  <si>
    <t>PASIVO CORTO PLAZO</t>
  </si>
  <si>
    <t>PASIVO LARGO PLAZO</t>
  </si>
  <si>
    <t>TOTAL PASIVO</t>
  </si>
  <si>
    <t>TOTAL PATRIMONIO</t>
  </si>
  <si>
    <t>RELACION PASIVOS / ACTIVOS</t>
  </si>
  <si>
    <t xml:space="preserve">RESUMEN DEUDAS </t>
  </si>
  <si>
    <t>Entidad</t>
  </si>
  <si>
    <t>Pasivo</t>
  </si>
  <si>
    <t>Deuda Total</t>
  </si>
  <si>
    <t>Tasa</t>
  </si>
  <si>
    <t>Cuotas Pendientes</t>
  </si>
  <si>
    <t>Interés pendiente por pagar</t>
  </si>
  <si>
    <t xml:space="preserve">Cuota mensual de pago </t>
  </si>
  <si>
    <t>Cuota mensual de pago TOTAL</t>
  </si>
  <si>
    <t>TOTAL</t>
  </si>
  <si>
    <t>PAGO DE DEUDA + INTERESES</t>
  </si>
  <si>
    <t>TRM COBRO</t>
  </si>
  <si>
    <t>TRM PAGO</t>
  </si>
  <si>
    <t>TIPO</t>
  </si>
  <si>
    <t>FUENTEOUSO</t>
  </si>
  <si>
    <t>FORMAPAGO</t>
  </si>
  <si>
    <t>TIPODEUDA</t>
  </si>
  <si>
    <t>CUENTA</t>
  </si>
  <si>
    <t>OBJETIVOS</t>
  </si>
  <si>
    <t>TIPOBALANCE</t>
  </si>
  <si>
    <t>ACTIVIDAD</t>
  </si>
  <si>
    <t>ARP</t>
  </si>
  <si>
    <t>EPS</t>
  </si>
  <si>
    <t>AFP</t>
  </si>
  <si>
    <t>FCES</t>
  </si>
  <si>
    <t>?</t>
  </si>
  <si>
    <t>INGRESO</t>
  </si>
  <si>
    <t>SALARIO</t>
  </si>
  <si>
    <t>AHORRO</t>
  </si>
  <si>
    <t>TRANSPORTE</t>
  </si>
  <si>
    <t>FUNCIONAMIENTO PERSONAL</t>
  </si>
  <si>
    <t>HOGAR</t>
  </si>
  <si>
    <t>ENTRETENIMIENTO</t>
  </si>
  <si>
    <t>PROTECCIONES PERSONALES</t>
  </si>
  <si>
    <t>OTROS DESCUENTOS DE NOMINA</t>
  </si>
  <si>
    <t>EDUCACION</t>
  </si>
  <si>
    <t>FINANCIEROS</t>
  </si>
  <si>
    <t>Q</t>
  </si>
  <si>
    <t>SERVICIO A LA DEUDA</t>
  </si>
  <si>
    <t>OTROS</t>
  </si>
  <si>
    <t>INGRESO ANUAL</t>
  </si>
  <si>
    <t>IMPUESTOS</t>
  </si>
  <si>
    <t>PROTECCIONES ANUALES</t>
  </si>
  <si>
    <t>ANUALIDADES PRESUPUESTADAS</t>
  </si>
  <si>
    <t>ANUALIDADES FIJAS</t>
  </si>
  <si>
    <t>ACTIVOS LIQUIDOS</t>
  </si>
  <si>
    <t>ACTIVOS PRODUCTIVOS</t>
  </si>
  <si>
    <t>ACTIVOS IMPRODUCTIVOS</t>
  </si>
  <si>
    <t>PASIVOS CORTO PLAZO</t>
  </si>
  <si>
    <t>PASIVOS LARGO PLAZO</t>
  </si>
  <si>
    <t xml:space="preserve">INGRESO </t>
  </si>
  <si>
    <t>ADQUISICION DE ACTIVOS</t>
  </si>
  <si>
    <t>CHEQUE</t>
  </si>
  <si>
    <t>CREDITO DE LIBRE INVERSION</t>
  </si>
  <si>
    <t>AV Villas</t>
  </si>
  <si>
    <t>BOLSILLO</t>
  </si>
  <si>
    <t>Compra de Vivienda</t>
  </si>
  <si>
    <t>Desempleado</t>
  </si>
  <si>
    <t>CIA DE SEGUROS DE VIDA AURORA</t>
  </si>
  <si>
    <t xml:space="preserve"> CAFESALUD EPS</t>
  </si>
  <si>
    <t>COLFONDOS</t>
  </si>
  <si>
    <t xml:space="preserve">COLFONDOS </t>
  </si>
  <si>
    <t>SI</t>
  </si>
  <si>
    <t>Arriendo</t>
  </si>
  <si>
    <t>SALARIO INTEGRAL</t>
  </si>
  <si>
    <t>Ahorro Offshore</t>
  </si>
  <si>
    <t>Buses / Transmilenio</t>
  </si>
  <si>
    <t>Almuerzos Diarios</t>
  </si>
  <si>
    <t>Administracion</t>
  </si>
  <si>
    <t>Cines</t>
  </si>
  <si>
    <t>Aporte a Pension Obligatoria</t>
  </si>
  <si>
    <t xml:space="preserve">Aporte a Fondo de Solidaridad </t>
  </si>
  <si>
    <t>Bono Estudiantil</t>
  </si>
  <si>
    <t>4 x Mil</t>
  </si>
  <si>
    <t>Sr.</t>
  </si>
  <si>
    <t>Credito de Consumo</t>
  </si>
  <si>
    <t>Ayuda a un Familiar</t>
  </si>
  <si>
    <t>Bono</t>
  </si>
  <si>
    <t>Impuesto al Patrimonio</t>
  </si>
  <si>
    <t>Otros</t>
  </si>
  <si>
    <t>Compras Diciembre</t>
  </si>
  <si>
    <t>Curso</t>
  </si>
  <si>
    <t>Cuenta Ahorros</t>
  </si>
  <si>
    <t>Acciones</t>
  </si>
  <si>
    <t>Apartamento</t>
  </si>
  <si>
    <t>Crediexpres</t>
  </si>
  <si>
    <t>Credito de Libre Inversion</t>
  </si>
  <si>
    <t>EGRESO</t>
  </si>
  <si>
    <t>EFECTIVO</t>
  </si>
  <si>
    <t>CREDITO HIPOTECARIO</t>
  </si>
  <si>
    <t>Banco de Bogota</t>
  </si>
  <si>
    <t>CUENTA CORRIENTE</t>
  </si>
  <si>
    <t>Cambio de Vehiculo</t>
  </si>
  <si>
    <t>Empleado</t>
  </si>
  <si>
    <t>COLMENA RIESGOS PROFESIONALES</t>
  </si>
  <si>
    <t xml:space="preserve"> COLMEDICA ENTIDAD PROMOTORA DE SALUD S.A.</t>
  </si>
  <si>
    <t>HORIZONTE</t>
  </si>
  <si>
    <t>FNA</t>
  </si>
  <si>
    <t>NO</t>
  </si>
  <si>
    <t>Auxilio</t>
  </si>
  <si>
    <t>SALARIO TRADICIONAL</t>
  </si>
  <si>
    <t>Cartera Colectiva</t>
  </si>
  <si>
    <t>Gasolina</t>
  </si>
  <si>
    <t xml:space="preserve">Celular </t>
  </si>
  <si>
    <t>Agua</t>
  </si>
  <si>
    <t>Club</t>
  </si>
  <si>
    <t>Aporte a Salud Obligatoria</t>
  </si>
  <si>
    <t>Aporte a Fondo de Subsistencia</t>
  </si>
  <si>
    <t>Capacitaciones</t>
  </si>
  <si>
    <t>Comisiones por Administracion</t>
  </si>
  <si>
    <t>Sra.</t>
  </si>
  <si>
    <t>Credito de Consumo 2</t>
  </si>
  <si>
    <t>Diezmo</t>
  </si>
  <si>
    <t>Dividendos</t>
  </si>
  <si>
    <t>Impuesto de renta</t>
  </si>
  <si>
    <t>Salud Prepagada</t>
  </si>
  <si>
    <t>Mantenimiento Apto</t>
  </si>
  <si>
    <t>Donaciones</t>
  </si>
  <si>
    <t>Cuenta Corriente</t>
  </si>
  <si>
    <t>Bodega</t>
  </si>
  <si>
    <t>Credito Hipotecario</t>
  </si>
  <si>
    <t>BONIFICACION</t>
  </si>
  <si>
    <t>TARJETA DBITO</t>
  </si>
  <si>
    <t>PRESTAMO PERSONAL</t>
  </si>
  <si>
    <t>Banco de Occidente</t>
  </si>
  <si>
    <t>CUENTA DE AHORROS</t>
  </si>
  <si>
    <t>Arriendo de Vivienda</t>
  </si>
  <si>
    <t>Estudiante</t>
  </si>
  <si>
    <t>LIBERTY SEGUROS DE VIDA</t>
  </si>
  <si>
    <t xml:space="preserve"> COMFENALCO VALLE EPS</t>
  </si>
  <si>
    <t>ING</t>
  </si>
  <si>
    <t>Beneficio</t>
  </si>
  <si>
    <t>Cooperativas</t>
  </si>
  <si>
    <t>Cuidado Personal</t>
  </si>
  <si>
    <t>Arrendamiento</t>
  </si>
  <si>
    <t>Eventos Sociales</t>
  </si>
  <si>
    <t>Otros Descuentos</t>
  </si>
  <si>
    <t>Cursos</t>
  </si>
  <si>
    <t>Cuota de Manejo Tarjeta Debito</t>
  </si>
  <si>
    <t>Sres.</t>
  </si>
  <si>
    <t>Credito de Consumo 3</t>
  </si>
  <si>
    <t>Prima</t>
  </si>
  <si>
    <t>Impuesto Vehiculo</t>
  </si>
  <si>
    <t>Seguro de Contenidos</t>
  </si>
  <si>
    <t>Mantenimiento Vehiculo</t>
  </si>
  <si>
    <t>Pagos Anuales</t>
  </si>
  <si>
    <t>Cuenta en Otra Moneda</t>
  </si>
  <si>
    <t>Bienes Raices para Inversion</t>
  </si>
  <si>
    <t>Caballos</t>
  </si>
  <si>
    <t>Credito Libranza</t>
  </si>
  <si>
    <t>CESANTIA</t>
  </si>
  <si>
    <t>TARJETA DE CREDITO</t>
  </si>
  <si>
    <t>SOBREGIRO</t>
  </si>
  <si>
    <t>Banco Popular</t>
  </si>
  <si>
    <t>FIDUCUENTA</t>
  </si>
  <si>
    <t>Compra de Vehiculo</t>
  </si>
  <si>
    <t>PASIVO IMPRODUCTIVO</t>
  </si>
  <si>
    <t>Independiente</t>
  </si>
  <si>
    <t>MAPFRE COLOMBIA VIDA SEGUROS S.A.</t>
  </si>
  <si>
    <t xml:space="preserve"> COMPAÑIA SURAMERICANA DE SERVICIOS DE SALUD S.A. SUSALUD</t>
  </si>
  <si>
    <t>PORVENIR</t>
  </si>
  <si>
    <t>Bonificacion</t>
  </si>
  <si>
    <t>Cuenta AFC</t>
  </si>
  <si>
    <t>Parqueadero</t>
  </si>
  <si>
    <t>Desayunos Diarios</t>
  </si>
  <si>
    <t>Chofer</t>
  </si>
  <si>
    <t>Fines de Semana</t>
  </si>
  <si>
    <t>Retencion en la Fuente</t>
  </si>
  <si>
    <t>Idiomas</t>
  </si>
  <si>
    <t>Cuota Manejo Tarjeta de Credito</t>
  </si>
  <si>
    <t>Credito de Vehiculo</t>
  </si>
  <si>
    <t>Finca</t>
  </si>
  <si>
    <t>Renta</t>
  </si>
  <si>
    <t>Seguro de Invalidez</t>
  </si>
  <si>
    <t>Regalos</t>
  </si>
  <si>
    <t>Peña Infante</t>
  </si>
  <si>
    <t>Efectivo</t>
  </si>
  <si>
    <t>Casa</t>
  </si>
  <si>
    <t>Credito Vehiculo</t>
  </si>
  <si>
    <t>COBRO FINANCIERO</t>
  </si>
  <si>
    <t>TRANSFERENCIA</t>
  </si>
  <si>
    <t>TARJETA DE Credito</t>
  </si>
  <si>
    <t>Bancolombia</t>
  </si>
  <si>
    <t>PENSIONES VOLUNTARIAS</t>
  </si>
  <si>
    <t>Crear Empresa / Negocio</t>
  </si>
  <si>
    <t>PASIVO PRODUCTIVO</t>
  </si>
  <si>
    <t>Pensionado</t>
  </si>
  <si>
    <t>POSITIVA-ARP</t>
  </si>
  <si>
    <t xml:space="preserve"> COOMEVA EPS S.A.</t>
  </si>
  <si>
    <t>PROTECCION</t>
  </si>
  <si>
    <t>Comisiones</t>
  </si>
  <si>
    <t>Taxis</t>
  </si>
  <si>
    <t>Gimnasio</t>
  </si>
  <si>
    <t>Compras Casa</t>
  </si>
  <si>
    <t>Golf</t>
  </si>
  <si>
    <t>Libros y utiles</t>
  </si>
  <si>
    <t>Credito de Vehiculo 2</t>
  </si>
  <si>
    <t xml:space="preserve">Otros </t>
  </si>
  <si>
    <t>Utilidades</t>
  </si>
  <si>
    <t>Predial Apto</t>
  </si>
  <si>
    <t>Seguro de Salud</t>
  </si>
  <si>
    <t>Regalos Diciembre</t>
  </si>
  <si>
    <t>Suscripciones</t>
  </si>
  <si>
    <t>Bonos</t>
  </si>
  <si>
    <t>Credito Rotativo</t>
  </si>
  <si>
    <t>Deuda Terceros</t>
  </si>
  <si>
    <t>COMISION</t>
  </si>
  <si>
    <t>BBVA</t>
  </si>
  <si>
    <t>TC AMERICAN EX</t>
  </si>
  <si>
    <t>Disminuir el Endeudamiento</t>
  </si>
  <si>
    <t>SEGUROS BOLÍVAR</t>
  </si>
  <si>
    <t xml:space="preserve"> CRUZBLANCA S.A.</t>
  </si>
  <si>
    <t>SEGURO SOCIAL</t>
  </si>
  <si>
    <t>Cuenta de Ahorros</t>
  </si>
  <si>
    <t>Transporte Empresa</t>
  </si>
  <si>
    <t>Mesada Hijos</t>
  </si>
  <si>
    <t>Energia</t>
  </si>
  <si>
    <t>Matricula Colegio</t>
  </si>
  <si>
    <t>Predial Otro Inmueble</t>
  </si>
  <si>
    <t>Seguro de Vehiculo</t>
  </si>
  <si>
    <t>Remodelaciones</t>
  </si>
  <si>
    <t>Universidad</t>
  </si>
  <si>
    <t>Joyas</t>
  </si>
  <si>
    <t xml:space="preserve">Credito Vehiculo </t>
  </si>
  <si>
    <t>Prestamo Fondo de Empleados</t>
  </si>
  <si>
    <t>CXC PAGADA</t>
  </si>
  <si>
    <t>Caja Social - Colmena</t>
  </si>
  <si>
    <t>TC MASTERCARD</t>
  </si>
  <si>
    <t>Educacion Profesional</t>
  </si>
  <si>
    <t>SEGUROS DE VIDA ALFA</t>
  </si>
  <si>
    <t xml:space="preserve"> HUMANA VIVIR S.A. EPS</t>
  </si>
  <si>
    <t>SKANDIA</t>
  </si>
  <si>
    <t>Honorarios</t>
  </si>
  <si>
    <t>Fiducias</t>
  </si>
  <si>
    <t>Transporte Escolar</t>
  </si>
  <si>
    <t>Ropa</t>
  </si>
  <si>
    <t>Gas</t>
  </si>
  <si>
    <t>Restaurantes</t>
  </si>
  <si>
    <t>Seguro de Responsabilidad Civil</t>
  </si>
  <si>
    <t>Matricula Universidad</t>
  </si>
  <si>
    <t>Credito Hipotecario 2</t>
  </si>
  <si>
    <t>Responsabilidad Social</t>
  </si>
  <si>
    <t>Predial Parqueadero</t>
  </si>
  <si>
    <t>Seguro de Vehiculo 2</t>
  </si>
  <si>
    <t>Lancha</t>
  </si>
  <si>
    <t>DEUDA</t>
  </si>
  <si>
    <t>Citi</t>
  </si>
  <si>
    <t>TC VISA</t>
  </si>
  <si>
    <t>Educacion Superior</t>
  </si>
  <si>
    <t>SEGUROS DE VIDA COLPATRIA</t>
  </si>
  <si>
    <t xml:space="preserve"> INSTITUTO DE SEGUROS SOCIALES</t>
  </si>
  <si>
    <t>Prima de Servicios</t>
  </si>
  <si>
    <t>Fondo de Empleados</t>
  </si>
  <si>
    <t>Jardinero</t>
  </si>
  <si>
    <t>Reuniones Sociales</t>
  </si>
  <si>
    <t>Credito Libre Inversion</t>
  </si>
  <si>
    <t xml:space="preserve">Soporte Padres </t>
  </si>
  <si>
    <t>Seguro de Vehiculo 3</t>
  </si>
  <si>
    <t>Vacaciones Diciembre</t>
  </si>
  <si>
    <t>CDT</t>
  </si>
  <si>
    <t xml:space="preserve">Local </t>
  </si>
  <si>
    <t>Prestamo Cooperativa</t>
  </si>
  <si>
    <t>DINERO DE BOLSILLO</t>
  </si>
  <si>
    <t>Colpatria</t>
  </si>
  <si>
    <t>Fondo de Emergencia</t>
  </si>
  <si>
    <t>SEGUROS DE VIDA LA EQUIDAD</t>
  </si>
  <si>
    <t xml:space="preserve"> REDSALUD ATENCION HUMANA EPS S.A.</t>
  </si>
  <si>
    <t>Prima Extralegal</t>
  </si>
  <si>
    <t>Fondos Mutuos</t>
  </si>
  <si>
    <t>Lavanderia</t>
  </si>
  <si>
    <t>Rumba</t>
  </si>
  <si>
    <t>Pension Colegio</t>
  </si>
  <si>
    <t>Credito Libre Inversion 2</t>
  </si>
  <si>
    <t>Seguro de Vida</t>
  </si>
  <si>
    <t>Viajes</t>
  </si>
  <si>
    <t>Cuenta Inversion USD</t>
  </si>
  <si>
    <t>Maquinas</t>
  </si>
  <si>
    <t>DONACIONES</t>
  </si>
  <si>
    <t>Davivienda</t>
  </si>
  <si>
    <t>Independencia Financiera</t>
  </si>
  <si>
    <t>SURAMERICANA ARP-SURA</t>
  </si>
  <si>
    <t xml:space="preserve"> SALUD COLPATRIA S.A.</t>
  </si>
  <si>
    <t>Pension Voluntaria</t>
  </si>
  <si>
    <t>Mercado</t>
  </si>
  <si>
    <t>Salidas</t>
  </si>
  <si>
    <t xml:space="preserve">Uniformes </t>
  </si>
  <si>
    <t>Credito Libre Inversion 3</t>
  </si>
  <si>
    <t>Seguro Vivienda</t>
  </si>
  <si>
    <t>Cuenta por Cobrar a Terceros</t>
  </si>
  <si>
    <t>Moto</t>
  </si>
  <si>
    <t>Sobre Giro</t>
  </si>
  <si>
    <t>Inversiones de Capital</t>
  </si>
  <si>
    <t xml:space="preserve"> SALUD TOTAL S.A. EPS ARS</t>
  </si>
  <si>
    <t>Salario Integral</t>
  </si>
  <si>
    <t>Provision Anualidades</t>
  </si>
  <si>
    <t>Niñera</t>
  </si>
  <si>
    <t>Subscripciones</t>
  </si>
  <si>
    <t>Seguro Exequial</t>
  </si>
  <si>
    <t>Deuda Personal</t>
  </si>
  <si>
    <t>Seguro Vivienda 2</t>
  </si>
  <si>
    <t>Empresa</t>
  </si>
  <si>
    <t>Muebles y Accesorios</t>
  </si>
  <si>
    <t>Tarjeta de Credito AMERICAN</t>
  </si>
  <si>
    <t>ESPARCIMIENTO FAMILIAR</t>
  </si>
  <si>
    <t>Terceros</t>
  </si>
  <si>
    <t>Organizar la Sucesion</t>
  </si>
  <si>
    <t xml:space="preserve"> SALUDCOLOMBIA EPS S.A.</t>
  </si>
  <si>
    <t>Salario Tradicional</t>
  </si>
  <si>
    <t>Tenis</t>
  </si>
  <si>
    <t>Deuda Personal 2</t>
  </si>
  <si>
    <t>SOAT</t>
  </si>
  <si>
    <t>Fiducia</t>
  </si>
  <si>
    <t>Terreno</t>
  </si>
  <si>
    <t>Tarjeta de Credito MASTER</t>
  </si>
  <si>
    <t>FUNCIONAMIENTO HOGAR</t>
  </si>
  <si>
    <t xml:space="preserve"> SALUDCOOP EPS</t>
  </si>
  <si>
    <t>Subsidio de Transporte</t>
  </si>
  <si>
    <t>Servicio Domestico</t>
  </si>
  <si>
    <t>Vacaciones</t>
  </si>
  <si>
    <t>Deuda Personal 3</t>
  </si>
  <si>
    <t>SOAT 2</t>
  </si>
  <si>
    <t>Fondo de Cesantias</t>
  </si>
  <si>
    <t xml:space="preserve">Vehiculo </t>
  </si>
  <si>
    <t>Tarjeta de Credito VISA</t>
  </si>
  <si>
    <t>GUSTOS</t>
  </si>
  <si>
    <t>Renta Vitalicia</t>
  </si>
  <si>
    <t xml:space="preserve"> SALUDVIDA S.A. EPS</t>
  </si>
  <si>
    <t>Subsidio Familiar</t>
  </si>
  <si>
    <t>Servicios Publicos</t>
  </si>
  <si>
    <t>SOAT 3</t>
  </si>
  <si>
    <t>Fondo Obligatorio de Pensiones</t>
  </si>
  <si>
    <t>INVERSION NEGOCIO</t>
  </si>
  <si>
    <t>Retiro</t>
  </si>
  <si>
    <t xml:space="preserve"> SANITAS EPS S.A.</t>
  </si>
  <si>
    <t>Telefono</t>
  </si>
  <si>
    <t>Tarjeta de Credito American</t>
  </si>
  <si>
    <t>Fondo Voluntario de Pensiones</t>
  </si>
  <si>
    <t>OTRO</t>
  </si>
  <si>
    <t>Viaje Anual</t>
  </si>
  <si>
    <t xml:space="preserve"> SERVICIO OCCIDENTAL DE SALUD S.A. S.O.S.</t>
  </si>
  <si>
    <t>TV por Cable</t>
  </si>
  <si>
    <t>Tarjeta de Credito Master</t>
  </si>
  <si>
    <t>PRIMA</t>
  </si>
  <si>
    <t>Viaje Especifico</t>
  </si>
  <si>
    <t xml:space="preserve"> SOLIDARIA DE SALUD SOLSALUD S.A.</t>
  </si>
  <si>
    <t>Tarjeta de Credito Visa</t>
  </si>
  <si>
    <t>Local</t>
  </si>
  <si>
    <t>PROTECCIONES</t>
  </si>
  <si>
    <t>Maestria</t>
  </si>
  <si>
    <t>COMFENALCO ANTIOQUIA CAJA DE COMPENSACION FAMILIAR</t>
  </si>
  <si>
    <t>Negocio</t>
  </si>
  <si>
    <t>REGALO</t>
  </si>
  <si>
    <t>COMPENSAR ENTIDAD PROMOTORA DE SALUD</t>
  </si>
  <si>
    <t>Participaciones en Sociedades</t>
  </si>
  <si>
    <t>REGALOS</t>
  </si>
  <si>
    <t>FAMISANAR E.P.S. LTDA. CAFAM COLSUBSIDIO</t>
  </si>
  <si>
    <t>Semovientes</t>
  </si>
  <si>
    <t>FONDO DE SOLIDARIDAD Y GARANTIA-FOSYGA-MINISTERIO DE SALDU</t>
  </si>
  <si>
    <t>Titulo de Capitalizacion</t>
  </si>
  <si>
    <t>SERVICIO DE LA DEUDA</t>
  </si>
  <si>
    <t>SURA EPS</t>
  </si>
  <si>
    <t xml:space="preserve">VALOR OBJETIVOS </t>
  </si>
  <si>
    <t>PRIORIDAD</t>
  </si>
  <si>
    <t>OBJETIVO</t>
  </si>
  <si>
    <t>DESCRIPCIÓN</t>
  </si>
  <si>
    <t>PLAZO (Años)</t>
  </si>
  <si>
    <t>VR. OBJETIVO</t>
  </si>
  <si>
    <t>VALOR MENSUAL A AHORRAR</t>
  </si>
  <si>
    <t>COMENTARIOS</t>
  </si>
  <si>
    <t>Valor mensual a ahorrar</t>
  </si>
  <si>
    <t>Calculadora de préstamos - Meta de pago apartamento</t>
  </si>
  <si>
    <t>Escriba los valores</t>
  </si>
  <si>
    <t>Resumen del préstamo</t>
  </si>
  <si>
    <t>Importe del préstamo</t>
  </si>
  <si>
    <t>Pago programado</t>
  </si>
  <si>
    <t>Interés total</t>
  </si>
  <si>
    <t>Interés EA</t>
  </si>
  <si>
    <t>Número de pagos programados</t>
  </si>
  <si>
    <t>Total + interés</t>
  </si>
  <si>
    <t>Período del préstamo en años</t>
  </si>
  <si>
    <t>Número real de pagos</t>
  </si>
  <si>
    <t>Número de pagos anuales</t>
  </si>
  <si>
    <t>Total de adelantos</t>
  </si>
  <si>
    <t>Fecha inicial del préstamo</t>
  </si>
  <si>
    <t>Pagos extra opcionales</t>
  </si>
  <si>
    <t>Entidad financiera:</t>
  </si>
  <si>
    <t>Pago Nº</t>
  </si>
  <si>
    <t>Fecha del pago</t>
  </si>
  <si>
    <t>Saldo inicial</t>
  </si>
  <si>
    <t>Pago extra</t>
  </si>
  <si>
    <t>Pago total</t>
  </si>
  <si>
    <t>Capital</t>
  </si>
  <si>
    <t>Intereses</t>
  </si>
  <si>
    <t>Saldo final</t>
  </si>
  <si>
    <t>SIN BENEFICIO TRIBUTARIO</t>
  </si>
  <si>
    <t xml:space="preserve">CALCULO DE RENTA </t>
  </si>
  <si>
    <t>INGRESOS SALARIOS Y DEMAS LABORALES</t>
  </si>
  <si>
    <t>Valor oficial de la UVT para el ejercicio 2009</t>
  </si>
  <si>
    <t>SALARIOS</t>
  </si>
  <si>
    <t>Renta liquida gravable (o ganancia ocasional gravable distinta de loterías) que se estima para el 2008</t>
  </si>
  <si>
    <t>TOTAL DE INGRESOS</t>
  </si>
  <si>
    <t xml:space="preserve">   En Pesos…………….</t>
  </si>
  <si>
    <t>Ingresos no costitutivo</t>
  </si>
  <si>
    <t xml:space="preserve">   En UVT…………..</t>
  </si>
  <si>
    <t>APORTES PENSION</t>
  </si>
  <si>
    <t>Valor del impuesto de renta (o de ganancia ocasional)……………………….</t>
  </si>
  <si>
    <t>El calculo salío de la siguiente tabla:</t>
  </si>
  <si>
    <t>Otros costos y deducciones</t>
  </si>
  <si>
    <t>Rangos en UVT</t>
  </si>
  <si>
    <t>Tarifa Marginal</t>
  </si>
  <si>
    <t>Instrucción para calcular impuesto en $</t>
  </si>
  <si>
    <t>Calculo en $ del impuesto</t>
  </si>
  <si>
    <t>Desde</t>
  </si>
  <si>
    <t>Hasta</t>
  </si>
  <si>
    <t>&gt;0</t>
  </si>
  <si>
    <t>No tiene</t>
  </si>
  <si>
    <t>Renta Excentas</t>
  </si>
  <si>
    <t>&gt;1090</t>
  </si>
  <si>
    <t>(Renta gravable o ganancia ocasional gravable expresada en UVT menos 1090 UVT) *19%</t>
  </si>
  <si>
    <t>Renta Excentas laboral</t>
  </si>
  <si>
    <t>&gt;1700</t>
  </si>
  <si>
    <t>(Renta gravable o ganancia ocasional gravable expresada en UVT menos 1700 UVT) *28% más 116 UVT</t>
  </si>
  <si>
    <t>&gt;4100</t>
  </si>
  <si>
    <t>En adelante</t>
  </si>
  <si>
    <t xml:space="preserve">(Renta gravable o ganancia ocasional gravable expresada en UVT menos 4100 UVT) *33% más 788 UVT </t>
  </si>
  <si>
    <t>RENTA LIQUIDA</t>
  </si>
  <si>
    <t>Retenciones en la fuente</t>
  </si>
  <si>
    <t>RETENCIONES A FAVOR</t>
  </si>
  <si>
    <t>IMPUESTO DE RENTA</t>
  </si>
  <si>
    <t>IMPUESTO A PAGAR</t>
  </si>
  <si>
    <t>CON BENEFICIO TRIBUTARIO</t>
  </si>
  <si>
    <t>APORTES CON VOLUNTARIAS</t>
  </si>
  <si>
    <t xml:space="preserve">RETENCIONES A FAVOR </t>
  </si>
  <si>
    <t>Descripción</t>
  </si>
  <si>
    <t>Objetivo</t>
  </si>
  <si>
    <t>Moneda</t>
  </si>
  <si>
    <t>Plazo</t>
  </si>
  <si>
    <t>Región</t>
  </si>
  <si>
    <t>Rentabilidad</t>
  </si>
  <si>
    <t>Clasificación</t>
  </si>
  <si>
    <t>Cuenta de ahorros</t>
  </si>
  <si>
    <t xml:space="preserve">Ahorro </t>
  </si>
  <si>
    <t>COP</t>
  </si>
  <si>
    <t>Corto</t>
  </si>
  <si>
    <t>Colombia</t>
  </si>
  <si>
    <t>Baja</t>
  </si>
  <si>
    <t>Liquido</t>
  </si>
  <si>
    <t>Cuenta de ahorros en Euros</t>
  </si>
  <si>
    <t>EUR</t>
  </si>
  <si>
    <t>Europa</t>
  </si>
  <si>
    <t>Media</t>
  </si>
  <si>
    <t>Cuenta de ahorros en Dólares EEUU</t>
  </si>
  <si>
    <t>USD</t>
  </si>
  <si>
    <t>Estados Unidos</t>
  </si>
  <si>
    <t>Cuenta de ahorros en Dólares Reino Unido</t>
  </si>
  <si>
    <t>Reino Unido</t>
  </si>
  <si>
    <t>Cuenta de ahorros en Dólares Panamá</t>
  </si>
  <si>
    <t>Panamá</t>
  </si>
  <si>
    <t>Cuenta corriente</t>
  </si>
  <si>
    <t>Dólares en efectivo</t>
  </si>
  <si>
    <t>Euros en efectivo</t>
  </si>
  <si>
    <t>Otra moneda en efectivo</t>
  </si>
  <si>
    <t>Otra moneda</t>
  </si>
  <si>
    <t>Bolsillo</t>
  </si>
  <si>
    <t>Cheque</t>
  </si>
  <si>
    <t>Fondo de inversión colectiva</t>
  </si>
  <si>
    <t>CDT Colombia</t>
  </si>
  <si>
    <t>Inversión</t>
  </si>
  <si>
    <t>CDT en dólares</t>
  </si>
  <si>
    <t>Fondo de pensiones voluntarias</t>
  </si>
  <si>
    <t>Optimización tributaria / Vivienda</t>
  </si>
  <si>
    <t>Mediano</t>
  </si>
  <si>
    <t>AFC</t>
  </si>
  <si>
    <t>Fondo de pensiones obligatorias</t>
  </si>
  <si>
    <t>Jubilación</t>
  </si>
  <si>
    <t>Largo</t>
  </si>
  <si>
    <t>Cesantías</t>
  </si>
  <si>
    <t>Periodo cesante / Vivienda / Educación</t>
  </si>
  <si>
    <t>Fondos mutuos de inversión Reino Unido</t>
  </si>
  <si>
    <t>Productivo</t>
  </si>
  <si>
    <t>Fondos mutuos de inversión en dólares</t>
  </si>
  <si>
    <t>Seguro con ahorro</t>
  </si>
  <si>
    <t>Inversión / Ahorro</t>
  </si>
  <si>
    <t>Apartamento en Arriendo</t>
  </si>
  <si>
    <t>Uber</t>
  </si>
  <si>
    <t>Finca autosostenible</t>
  </si>
  <si>
    <t>Negocio propio</t>
  </si>
  <si>
    <t>Local comercial</t>
  </si>
  <si>
    <t>Fideicomiso</t>
  </si>
  <si>
    <t xml:space="preserve">Fondo de inversión  </t>
  </si>
  <si>
    <t>CDAT</t>
  </si>
  <si>
    <t>Subtitulo de capitalización</t>
  </si>
  <si>
    <t>Acciones Colombia</t>
  </si>
  <si>
    <t>Acciones Globales</t>
  </si>
  <si>
    <t xml:space="preserve">Seguro  </t>
  </si>
  <si>
    <t>Oro</t>
  </si>
  <si>
    <t>Plata</t>
  </si>
  <si>
    <t xml:space="preserve">Acciones empresa </t>
  </si>
  <si>
    <t>Fondo de inversión cerrado</t>
  </si>
  <si>
    <t>TES</t>
  </si>
  <si>
    <t xml:space="preserve">Bonos </t>
  </si>
  <si>
    <t>Bonos del tesoro americano</t>
  </si>
  <si>
    <t>Sentencias</t>
  </si>
  <si>
    <t>Factoring</t>
  </si>
  <si>
    <t>Criptomoneda</t>
  </si>
  <si>
    <t>ETF</t>
  </si>
  <si>
    <t>ETF EEUU</t>
  </si>
  <si>
    <t>ETF EU</t>
  </si>
  <si>
    <t>Forex Col</t>
  </si>
  <si>
    <t>Forex EEUU</t>
  </si>
  <si>
    <t>Forex EU</t>
  </si>
  <si>
    <t>Activos alternativos</t>
  </si>
  <si>
    <t>Nota estructurada</t>
  </si>
  <si>
    <t>Derivado Colom</t>
  </si>
  <si>
    <t>Derivado EEUU</t>
  </si>
  <si>
    <t>Derivado EU</t>
  </si>
  <si>
    <t>Camión trabajo</t>
  </si>
  <si>
    <t xml:space="preserve">Equipos </t>
  </si>
  <si>
    <t>Improductivo</t>
  </si>
  <si>
    <t>Casa propia</t>
  </si>
  <si>
    <t>Finca Raíz</t>
  </si>
  <si>
    <t>Carro</t>
  </si>
  <si>
    <t>Transporte</t>
  </si>
  <si>
    <t>Bicicleta</t>
  </si>
  <si>
    <t>Computador</t>
  </si>
  <si>
    <t>Trabajo</t>
  </si>
  <si>
    <t>Muebles y enseres</t>
  </si>
  <si>
    <t>Vivienda</t>
  </si>
  <si>
    <t>Isla</t>
  </si>
  <si>
    <t>Ocio</t>
  </si>
  <si>
    <t>Barco</t>
  </si>
  <si>
    <t>Avión</t>
  </si>
  <si>
    <t>Avioneta</t>
  </si>
  <si>
    <t>Apartamento Propio</t>
  </si>
  <si>
    <t>Finca improductiva</t>
  </si>
  <si>
    <t xml:space="preserve">Herencia </t>
  </si>
  <si>
    <t>Herencia</t>
  </si>
  <si>
    <t>Cuenta por cobrar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</si>
</sst>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64" formatCode="_ * #,##0.00_ ;_ * \-#,##0.00_ ;_ * \-??_ ;_ @_ "/>
    <numFmt numFmtId="165" formatCode="_(* #,##0.00_);_(* \(#,##0.00\);_(* \-??_);_(@_)"/>
    <numFmt numFmtId="166" formatCode="&quot;$ &quot;#,##0.00"/>
    <numFmt numFmtId="167" formatCode="_(* #,##0_);_(* \(#,##0\);_(* \-_);_(@_)"/>
    <numFmt numFmtId="168" formatCode="_ * #,##0_ ;_ * \-#,##0_ ;_ * \-_ ;_ @_ "/>
    <numFmt numFmtId="169" formatCode="_ &quot;$ &quot;* #,##0.00_ ;_ &quot;$ &quot;* \-#,##0.00_ ;_ &quot;$ &quot;* \-??_ ;_ @_ "/>
    <numFmt numFmtId="170" formatCode="_(&quot;$ &quot;* #,##0.00_);_(&quot;$ &quot;* \(#,##0.00\);_(&quot;$ &quot;* \-??_);_(@_)"/>
    <numFmt numFmtId="171" formatCode="_ &quot;$ &quot;* #,##0_ ;_ &quot;$ &quot;* \-#,##0_ ;_ &quot;$ &quot;* \-??_ ;_ @_ "/>
    <numFmt numFmtId="172" formatCode="_-\$* #,##0.00_-;&quot;-$&quot;* #,##0.00_-;_-\$* \-??_-;_-@_-"/>
    <numFmt numFmtId="173" formatCode="_-\$* #,##0_-;&quot;-$&quot;* #,##0_-;_-\$* \-_-;_-@_-"/>
    <numFmt numFmtId="174" formatCode="\$#,##0.00;[Red]&quot;-$&quot;#,##0.00"/>
    <numFmt numFmtId="175" formatCode="\$#,##0.00"/>
    <numFmt numFmtId="176" formatCode="&quot;$ &quot;#,##0.00_);[Red]&quot;($ &quot;#,##0.00\)"/>
    <numFmt numFmtId="177" formatCode="mmmm\ yyyy"/>
    <numFmt numFmtId="178" formatCode="&quot;$ &quot;#,##0_);[Red]&quot;($ &quot;#,##0\)"/>
    <numFmt numFmtId="179" formatCode="_(&quot;$ &quot;* #,##0_);_(&quot;$ &quot;* \(#,##0\);_(&quot;$ &quot;* \-??_);_(@_)"/>
    <numFmt numFmtId="180" formatCode="0.0%"/>
    <numFmt numFmtId="181" formatCode="0;\-0;;@"/>
    <numFmt numFmtId="182" formatCode="&quot;$ &quot;#,##0"/>
    <numFmt numFmtId="183" formatCode="m/d/yyyy"/>
    <numFmt numFmtId="184" formatCode="[$-F400]h:mm:ss\ AM/PM"/>
    <numFmt numFmtId="185" formatCode="#,##0_);\(#,##0\)"/>
    <numFmt numFmtId="186" formatCode="_-* #,##0_-;\-* #,##0_-;_-* \-??_-;_-@_-"/>
    <numFmt numFmtId="187" formatCode="&quot;$ &quot;#,##0;[Red]&quot;$ -&quot;#,##0"/>
  </numFmts>
  <fonts count="50">
    <font>
      <sz val="11"/>
      <color theme="1"/>
      <name val="Calibri"/>
      <charset val="134"/>
    </font>
    <font>
      <u/>
      <sz val="10"/>
      <color rgb="FF0000FF"/>
      <name val="Arial"/>
      <charset val="134"/>
    </font>
    <font>
      <u/>
      <sz val="11"/>
      <color theme="10"/>
      <name val="Calibri"/>
      <charset val="134"/>
    </font>
    <font>
      <sz val="10"/>
      <name val="Arial"/>
      <charset val="134"/>
    </font>
    <font>
      <sz val="11"/>
      <color rgb="FF000000"/>
      <name val="Calibri"/>
      <charset val="134"/>
    </font>
    <font>
      <sz val="12"/>
      <color theme="1"/>
      <name val="Calibri"/>
      <charset val="134"/>
    </font>
    <font>
      <sz val="10"/>
      <name val="MS Sans Serif"/>
      <charset val="134"/>
    </font>
    <font>
      <b/>
      <i/>
      <sz val="11"/>
      <color rgb="FF22C55E"/>
      <name val="Georgia"/>
      <charset val="1"/>
    </font>
    <font>
      <b/>
      <sz val="22"/>
      <color rgb="FFF2EDE4"/>
      <name val="Georgia"/>
      <charset val="1"/>
    </font>
    <font>
      <i/>
      <sz val="10"/>
      <color rgb="FF9BBFA0"/>
      <name val="Arial"/>
      <charset val="1"/>
    </font>
    <font>
      <b/>
      <sz val="10"/>
      <color rgb="FF22C55E"/>
      <name val="Arial"/>
      <charset val="1"/>
    </font>
    <font>
      <b/>
      <sz val="10"/>
      <color rgb="FF9BBFA0"/>
      <name val="Arial"/>
      <charset val="1"/>
    </font>
    <font>
      <sz val="10"/>
      <color rgb="FFF2EDE4"/>
      <name val="Arial"/>
      <charset val="1"/>
    </font>
    <font>
      <sz val="10"/>
      <color rgb="FF9BBFA0"/>
      <name val="Arial"/>
      <charset val="1"/>
    </font>
    <font>
      <u/>
      <sz val="9"/>
      <color rgb="FF60A5FA"/>
      <name val="Arial"/>
      <charset val="1"/>
    </font>
    <font>
      <sz val="10"/>
      <color rgb="FF7A9E7E"/>
      <name val="Arial"/>
      <charset val="1"/>
    </font>
    <font>
      <i/>
      <sz val="9"/>
      <color rgb="FF9BBFA0"/>
      <name val="Arial"/>
      <charset val="1"/>
    </font>
    <font>
      <b/>
      <sz val="10"/>
      <color rgb="FFFCD34D"/>
      <name val="Arial"/>
      <charset val="1"/>
    </font>
    <font>
      <b/>
      <sz val="10"/>
      <color rgb="FFF2EDE4"/>
      <name val="Arial"/>
      <charset val="1"/>
    </font>
    <font>
      <b/>
      <sz val="12"/>
      <color rgb="FF22C55E"/>
      <name val="Arial"/>
      <charset val="1"/>
    </font>
    <font>
      <b/>
      <sz val="9"/>
      <color rgb="FF9BBFA0"/>
      <name val="Arial"/>
      <charset val="1"/>
    </font>
    <font>
      <b/>
      <sz val="10"/>
      <color rgb="FFEF4444"/>
      <name val="Arial"/>
      <charset val="1"/>
    </font>
    <font>
      <i/>
      <sz val="9"/>
      <color rgb="FFFCD34D"/>
      <name val="Arial"/>
      <charset val="1"/>
    </font>
    <font>
      <sz val="11"/>
      <color theme="1"/>
      <name val="Arial Narrow"/>
      <charset val="134"/>
    </font>
    <font>
      <b/>
      <sz val="10"/>
      <name val="Arial Narrow"/>
      <charset val="134"/>
    </font>
    <font>
      <b/>
      <sz val="10"/>
      <color theme="0"/>
      <name val="Arial Narrow"/>
      <charset val="134"/>
    </font>
    <font>
      <b/>
      <sz val="10"/>
      <color theme="1"/>
      <name val="Arial Narrow"/>
      <charset val="134"/>
    </font>
    <font>
      <sz val="13"/>
      <color theme="1"/>
      <name val="Arial Narrow"/>
      <charset val="134"/>
    </font>
    <font>
      <b/>
      <sz val="13"/>
      <color theme="1"/>
      <name val="Arial Narrow"/>
      <charset val="134"/>
    </font>
    <font>
      <sz val="12"/>
      <color theme="1"/>
      <name val="Arial Narrow"/>
      <charset val="134"/>
    </font>
    <font>
      <sz val="12"/>
      <color theme="0" tint="-0.34998626667073579"/>
      <name val="Arial Narrow"/>
      <charset val="134"/>
    </font>
    <font>
      <b/>
      <sz val="12"/>
      <color theme="3" tint="-0.249977111117893"/>
      <name val="Arial Narrow"/>
      <charset val="134"/>
    </font>
    <font>
      <b/>
      <sz val="12"/>
      <color theme="1"/>
      <name val="Arial Narrow"/>
      <charset val="134"/>
    </font>
    <font>
      <sz val="12"/>
      <color theme="0"/>
      <name val="Arial Narrow"/>
      <charset val="134"/>
    </font>
    <font>
      <b/>
      <sz val="12"/>
      <color theme="3" tint="-0.499984740745262"/>
      <name val="Arial Narrow"/>
      <charset val="134"/>
    </font>
    <font>
      <b/>
      <sz val="14"/>
      <color theme="1"/>
      <name val="Arial Narrow"/>
      <charset val="134"/>
    </font>
    <font>
      <sz val="14"/>
      <color theme="1"/>
      <name val="Arial Narrow"/>
      <charset val="134"/>
    </font>
    <font>
      <sz val="11"/>
      <name val="Calibri"/>
      <charset val="134"/>
    </font>
    <font>
      <b/>
      <sz val="14"/>
      <color theme="4" tint="-0.499984740745262"/>
      <name val="Arial"/>
      <charset val="134"/>
    </font>
    <font>
      <sz val="10"/>
      <name val="Gotham Rounded Book"/>
      <charset val="134"/>
    </font>
    <font>
      <b/>
      <sz val="10"/>
      <name val="Arial"/>
      <charset val="134"/>
    </font>
    <font>
      <b/>
      <sz val="12"/>
      <name val="Arial"/>
      <charset val="134"/>
    </font>
    <font>
      <b/>
      <sz val="11"/>
      <color rgb="FF000000"/>
      <name val="Arial"/>
      <charset val="134"/>
    </font>
    <font>
      <b/>
      <sz val="11"/>
      <color rgb="FF003366"/>
      <name val="Arial"/>
      <charset val="134"/>
    </font>
    <font>
      <b/>
      <sz val="8"/>
      <name val="Arial"/>
      <charset val="134"/>
    </font>
    <font>
      <sz val="8"/>
      <name val="Arial"/>
      <charset val="134"/>
    </font>
    <font>
      <sz val="11"/>
      <color rgb="FF000000"/>
      <name val="Arial"/>
      <charset val="134"/>
    </font>
    <font>
      <b/>
      <i/>
      <sz val="8"/>
      <name val="Arial"/>
      <charset val="134"/>
    </font>
    <font>
      <sz val="10"/>
      <name val="Arial"/>
      <family val="2"/>
    </font>
    <font>
      <sz val="11"/>
      <color theme="1"/>
      <name val="Calibri"/>
      <charset val="134"/>
    </font>
  </fonts>
  <fills count="14">
    <fill>
      <patternFill patternType="none"/>
    </fill>
    <fill>
      <patternFill patternType="gray125"/>
    </fill>
    <fill>
      <patternFill patternType="solid">
        <fgColor rgb="FF0D1F0F"/>
        <bgColor rgb="FF0F1E2E"/>
      </patternFill>
    </fill>
    <fill>
      <patternFill patternType="solid">
        <fgColor rgb="FF2E4A30"/>
        <bgColor rgb="FF254061"/>
      </patternFill>
    </fill>
    <fill>
      <patternFill patternType="solid">
        <fgColor rgb="FF1A2E1C"/>
        <bgColor rgb="FF0D1F0F"/>
      </patternFill>
    </fill>
    <fill>
      <patternFill patternType="solid">
        <fgColor rgb="FF0F1E2E"/>
        <bgColor rgb="FF10243E"/>
      </patternFill>
    </fill>
    <fill>
      <patternFill patternType="solid">
        <fgColor theme="0"/>
        <bgColor rgb="FFF2EDE4"/>
      </patternFill>
    </fill>
    <fill>
      <patternFill patternType="solid">
        <fgColor theme="2" tint="-9.9978637043366805E-2"/>
        <bgColor rgb="FFD9D9D9"/>
      </patternFill>
    </fill>
    <fill>
      <patternFill patternType="solid">
        <fgColor rgb="FFFFE697"/>
        <bgColor rgb="FFDDD9C3"/>
      </patternFill>
    </fill>
    <fill>
      <patternFill patternType="solid">
        <fgColor theme="7" tint="0.39988402966399123"/>
        <bgColor rgb="FFA6A6A6"/>
      </patternFill>
    </fill>
    <fill>
      <patternFill patternType="solid">
        <fgColor theme="0" tint="-0.14999847407452621"/>
        <bgColor rgb="FFDDD9C3"/>
      </patternFill>
    </fill>
    <fill>
      <patternFill patternType="solid">
        <fgColor theme="3" tint="0.79989013336588644"/>
        <bgColor rgb="FFD9D9D9"/>
      </patternFill>
    </fill>
    <fill>
      <patternFill patternType="solid">
        <fgColor theme="0" tint="-0.499984740745262"/>
        <bgColor rgb="FF878787"/>
      </patternFill>
    </fill>
    <fill>
      <patternFill patternType="solid">
        <fgColor rgb="FFFFFF00"/>
        <bgColor rgb="FFFFFF00"/>
      </patternFill>
    </fill>
  </fills>
  <borders count="54">
    <border>
      <left/>
      <right/>
      <top/>
      <bottom/>
      <diagonal/>
    </border>
    <border>
      <left/>
      <right/>
      <top/>
      <bottom style="medium">
        <color rgb="FF22C55E"/>
      </bottom>
      <diagonal/>
    </border>
    <border>
      <left style="thin">
        <color rgb="FF22C55E"/>
      </left>
      <right style="thin">
        <color rgb="FF22C55E"/>
      </right>
      <top style="thin">
        <color rgb="FF22C55E"/>
      </top>
      <bottom style="thin">
        <color rgb="FF22C55E"/>
      </bottom>
      <diagonal/>
    </border>
    <border>
      <left style="thin">
        <color rgb="FF2E4A30"/>
      </left>
      <right style="thin">
        <color rgb="FF2E4A30"/>
      </right>
      <top style="thin">
        <color rgb="FF2E4A30"/>
      </top>
      <bottom style="thin">
        <color rgb="FF2E4A30"/>
      </bottom>
      <diagonal/>
    </border>
    <border>
      <left style="thin">
        <color rgb="FF22C55E"/>
      </left>
      <right/>
      <top style="thin">
        <color rgb="FF22C55E"/>
      </top>
      <bottom style="thin">
        <color rgb="FF22C55E"/>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hair">
        <color auto="1"/>
      </right>
      <top style="medium">
        <color auto="1"/>
      </top>
      <bottom/>
      <diagonal/>
    </border>
    <border>
      <left style="hair">
        <color auto="1"/>
      </left>
      <right/>
      <top style="medium">
        <color auto="1"/>
      </top>
      <bottom/>
      <diagonal/>
    </border>
    <border>
      <left style="thin">
        <color theme="2"/>
      </left>
      <right style="thin">
        <color theme="2"/>
      </right>
      <top style="thin">
        <color theme="2"/>
      </top>
      <bottom style="thin">
        <color theme="2"/>
      </bottom>
      <diagonal/>
    </border>
    <border>
      <left style="medium">
        <color theme="0" tint="-0.249977111117893"/>
      </left>
      <right/>
      <top/>
      <bottom style="medium">
        <color theme="0" tint="-0.249977111117893"/>
      </bottom>
      <diagonal/>
    </border>
    <border>
      <left style="medium">
        <color theme="0" tint="-0.249977111117893"/>
      </left>
      <right style="medium">
        <color theme="0" tint="-0.249977111117893"/>
      </right>
      <top style="medium">
        <color theme="0" tint="-0.249977111117893"/>
      </top>
      <bottom style="medium">
        <color theme="0" tint="-0.249977111117893"/>
      </bottom>
      <diagonal/>
    </border>
    <border>
      <left/>
      <right style="medium">
        <color theme="0" tint="-0.249977111117893"/>
      </right>
      <top/>
      <bottom/>
      <diagonal/>
    </border>
    <border>
      <left style="medium">
        <color rgb="FFBFBFBF"/>
      </left>
      <right style="medium">
        <color rgb="FFBFBFBF"/>
      </right>
      <top/>
      <bottom style="medium">
        <color rgb="FFBFBFBF"/>
      </bottom>
      <diagonal/>
    </border>
    <border>
      <left style="medium">
        <color auto="1"/>
      </left>
      <right style="medium">
        <color auto="1"/>
      </right>
      <top style="medium">
        <color auto="1"/>
      </top>
      <bottom style="medium">
        <color auto="1"/>
      </bottom>
      <diagonal/>
    </border>
    <border>
      <left/>
      <right/>
      <top style="thick">
        <color rgb="FF666699"/>
      </top>
      <bottom style="hair">
        <color rgb="FF800000"/>
      </bottom>
      <diagonal/>
    </border>
    <border>
      <left style="hair">
        <color rgb="FF800000"/>
      </left>
      <right style="hair">
        <color rgb="FF800000"/>
      </right>
      <top style="hair">
        <color rgb="FF800000"/>
      </top>
      <bottom style="hair">
        <color rgb="FF800000"/>
      </bottom>
      <diagonal/>
    </border>
    <border>
      <left style="hair">
        <color rgb="FF800000"/>
      </left>
      <right/>
      <top/>
      <bottom/>
      <diagonal/>
    </border>
    <border>
      <left style="hair">
        <color rgb="FF800000"/>
      </left>
      <right style="hair">
        <color rgb="FF800000"/>
      </right>
      <top/>
      <bottom style="hair">
        <color rgb="FF800000"/>
      </bottom>
      <diagonal/>
    </border>
    <border>
      <left style="hair">
        <color rgb="FF800000"/>
      </left>
      <right/>
      <top/>
      <bottom style="hair">
        <color rgb="FF800000"/>
      </bottom>
      <diagonal/>
    </border>
    <border>
      <left/>
      <right style="hair">
        <color rgb="FF800000"/>
      </right>
      <top/>
      <bottom style="hair">
        <color rgb="FF800000"/>
      </bottom>
      <diagonal/>
    </border>
    <border>
      <left/>
      <right/>
      <top/>
      <bottom style="hair">
        <color rgb="FF800000"/>
      </bottom>
      <diagonal/>
    </border>
    <border>
      <left/>
      <right/>
      <top style="hair">
        <color rgb="FF800000"/>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thin">
        <color auto="1"/>
      </left>
      <right style="thin">
        <color auto="1"/>
      </right>
      <top/>
      <bottom/>
      <diagonal/>
    </border>
  </borders>
  <cellStyleXfs count="95">
    <xf numFmtId="0" fontId="0" fillId="0" borderId="0"/>
    <xf numFmtId="170" fontId="49" fillId="0" borderId="0"/>
    <xf numFmtId="9" fontId="49" fillId="0" borderId="0"/>
    <xf numFmtId="0" fontId="1" fillId="0" borderId="0">
      <alignment vertical="top"/>
      <protection locked="0"/>
    </xf>
    <xf numFmtId="0" fontId="2" fillId="0" borderId="0">
      <alignment vertical="top"/>
      <protection locked="0"/>
    </xf>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5" fontId="4" fillId="0" borderId="0"/>
    <xf numFmtId="165" fontId="49" fillId="0" borderId="0"/>
    <xf numFmtId="164" fontId="3" fillId="0" borderId="0"/>
    <xf numFmtId="165" fontId="49" fillId="0" borderId="0"/>
    <xf numFmtId="165" fontId="49" fillId="0" borderId="0"/>
    <xf numFmtId="166" fontId="49" fillId="0" borderId="0"/>
    <xf numFmtId="167" fontId="5" fillId="0" borderId="0"/>
    <xf numFmtId="167" fontId="5" fillId="0" borderId="0"/>
    <xf numFmtId="168" fontId="3" fillId="0" borderId="0"/>
    <xf numFmtId="167" fontId="49" fillId="0" borderId="0"/>
    <xf numFmtId="167" fontId="49" fillId="0" borderId="0"/>
    <xf numFmtId="169" fontId="3" fillId="0" borderId="0"/>
    <xf numFmtId="170" fontId="4" fillId="0" borderId="0"/>
    <xf numFmtId="170" fontId="49" fillId="0" borderId="0"/>
    <xf numFmtId="170" fontId="49" fillId="0" borderId="0"/>
    <xf numFmtId="170" fontId="4" fillId="0" borderId="0"/>
    <xf numFmtId="171" fontId="3" fillId="0" borderId="0"/>
    <xf numFmtId="169" fontId="3" fillId="0" borderId="0"/>
    <xf numFmtId="169" fontId="3" fillId="0" borderId="0"/>
    <xf numFmtId="169" fontId="3" fillId="0" borderId="0"/>
    <xf numFmtId="169" fontId="3" fillId="0" borderId="0"/>
    <xf numFmtId="170" fontId="49" fillId="0" borderId="0"/>
    <xf numFmtId="170" fontId="4" fillId="0" borderId="0"/>
    <xf numFmtId="170" fontId="4" fillId="0" borderId="0"/>
    <xf numFmtId="169" fontId="49" fillId="0" borderId="0"/>
    <xf numFmtId="169" fontId="3" fillId="0" borderId="0"/>
    <xf numFmtId="169" fontId="3" fillId="0" borderId="0"/>
    <xf numFmtId="169" fontId="3" fillId="0" borderId="0"/>
    <xf numFmtId="169" fontId="3" fillId="0" borderId="0"/>
    <xf numFmtId="172" fontId="49" fillId="0" borderId="0"/>
    <xf numFmtId="173" fontId="49" fillId="0" borderId="0"/>
    <xf numFmtId="173" fontId="5"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6" fillId="0" borderId="0"/>
    <xf numFmtId="0" fontId="6" fillId="0" borderId="0"/>
    <xf numFmtId="0" fontId="6" fillId="0" borderId="0"/>
    <xf numFmtId="0" fontId="6" fillId="0" borderId="0"/>
    <xf numFmtId="0" fontId="6" fillId="0" borderId="0"/>
    <xf numFmtId="0" fontId="6" fillId="0" borderId="0"/>
    <xf numFmtId="0" fontId="49" fillId="0" borderId="0"/>
    <xf numFmtId="0" fontId="6" fillId="0" borderId="0"/>
    <xf numFmtId="0" fontId="6" fillId="0" borderId="0"/>
    <xf numFmtId="0" fontId="6" fillId="0" borderId="0"/>
    <xf numFmtId="0" fontId="6" fillId="0" borderId="0"/>
    <xf numFmtId="0" fontId="6" fillId="0" borderId="0"/>
    <xf numFmtId="0" fontId="6" fillId="0" borderId="0"/>
    <xf numFmtId="0" fontId="3" fillId="0" borderId="0"/>
    <xf numFmtId="0" fontId="3"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xf numFmtId="9" fontId="3" fillId="0" borderId="0"/>
    <xf numFmtId="9" fontId="3" fillId="0" borderId="0"/>
    <xf numFmtId="9" fontId="3" fillId="0" borderId="0"/>
    <xf numFmtId="9" fontId="3" fillId="0" borderId="0"/>
    <xf numFmtId="9" fontId="4" fillId="0" borderId="0"/>
    <xf numFmtId="9" fontId="4" fillId="0" borderId="0"/>
    <xf numFmtId="9" fontId="5" fillId="0" borderId="0"/>
    <xf numFmtId="9" fontId="5" fillId="0" borderId="0"/>
    <xf numFmtId="9" fontId="49" fillId="0" borderId="0"/>
    <xf numFmtId="9" fontId="49" fillId="0" borderId="0"/>
    <xf numFmtId="9" fontId="4" fillId="0" borderId="0"/>
    <xf numFmtId="174" fontId="3" fillId="0" borderId="0"/>
    <xf numFmtId="173" fontId="49" fillId="0" borderId="0"/>
  </cellStyleXfs>
  <cellXfs count="360">
    <xf numFmtId="0" fontId="0" fillId="0" borderId="0" xfId="0"/>
    <xf numFmtId="0" fontId="18" fillId="3" borderId="15" xfId="0" applyFont="1" applyFill="1" applyBorder="1" applyAlignment="1">
      <alignment horizontal="center" vertical="center"/>
    </xf>
    <xf numFmtId="177" fontId="18" fillId="3" borderId="0" xfId="0" applyNumberFormat="1" applyFont="1" applyFill="1" applyAlignment="1">
      <alignment horizontal="center" vertical="center"/>
    </xf>
    <xf numFmtId="176" fontId="25" fillId="0" borderId="0" xfId="0" applyNumberFormat="1" applyFont="1" applyAlignment="1">
      <alignment horizontal="center"/>
    </xf>
    <xf numFmtId="0" fontId="22" fillId="5" borderId="0" xfId="0" applyFont="1" applyFill="1" applyAlignment="1">
      <alignment horizontal="left" vertical="center"/>
    </xf>
    <xf numFmtId="0" fontId="21" fillId="2" borderId="0" xfId="0" applyFont="1" applyFill="1" applyAlignment="1">
      <alignment horizontal="center" vertical="center"/>
    </xf>
    <xf numFmtId="0" fontId="17" fillId="2" borderId="0" xfId="0" applyFont="1" applyFill="1" applyAlignment="1">
      <alignment horizontal="center" vertical="center"/>
    </xf>
    <xf numFmtId="0" fontId="10" fillId="2" borderId="0" xfId="0" applyFont="1" applyFill="1" applyAlignment="1">
      <alignment horizontal="center" vertical="center"/>
    </xf>
    <xf numFmtId="0" fontId="20" fillId="2" borderId="0" xfId="0" applyFont="1" applyFill="1" applyAlignment="1">
      <alignment horizontal="left" vertical="center"/>
    </xf>
    <xf numFmtId="0" fontId="19" fillId="3" borderId="4" xfId="0" applyFont="1" applyFill="1" applyBorder="1" applyAlignment="1">
      <alignment horizontal="center" vertical="center"/>
    </xf>
    <xf numFmtId="0" fontId="9" fillId="4" borderId="0" xfId="0" applyFont="1" applyFill="1" applyAlignment="1">
      <alignment horizontal="center" vertical="center"/>
    </xf>
    <xf numFmtId="0" fontId="8" fillId="3" borderId="1" xfId="0" applyFont="1" applyFill="1" applyBorder="1" applyAlignment="1">
      <alignment horizontal="center" vertical="center"/>
    </xf>
    <xf numFmtId="0" fontId="7" fillId="2" borderId="0" xfId="0" applyFont="1" applyFill="1" applyAlignment="1">
      <alignment horizontal="center" vertical="center"/>
    </xf>
    <xf numFmtId="0" fontId="10" fillId="3" borderId="2" xfId="0" applyFont="1" applyFill="1" applyBorder="1" applyAlignment="1">
      <alignment horizontal="center" vertical="center" wrapText="1"/>
    </xf>
    <xf numFmtId="0" fontId="11" fillId="3" borderId="3" xfId="0" applyFont="1" applyFill="1" applyBorder="1" applyAlignment="1">
      <alignment horizontal="center" vertical="center"/>
    </xf>
    <xf numFmtId="0" fontId="12" fillId="2" borderId="3" xfId="0" applyFont="1" applyFill="1" applyBorder="1" applyAlignment="1">
      <alignment horizontal="left" vertical="center" wrapText="1"/>
    </xf>
    <xf numFmtId="175" fontId="10" fillId="2" borderId="3" xfId="0" applyNumberFormat="1" applyFont="1" applyFill="1" applyBorder="1" applyAlignment="1">
      <alignment horizontal="center" vertical="center"/>
    </xf>
    <xf numFmtId="0" fontId="13" fillId="2" borderId="3" xfId="0" applyFont="1" applyFill="1" applyBorder="1" applyAlignment="1">
      <alignment horizontal="center" vertical="center"/>
    </xf>
    <xf numFmtId="0" fontId="10" fillId="2" borderId="3" xfId="0" applyFont="1" applyFill="1" applyBorder="1" applyAlignment="1">
      <alignment horizontal="center" vertical="center"/>
    </xf>
    <xf numFmtId="0" fontId="14" fillId="2" borderId="3" xfId="0" applyFont="1" applyFill="1" applyBorder="1" applyAlignment="1">
      <alignment horizontal="left" vertical="center" wrapText="1"/>
    </xf>
    <xf numFmtId="0" fontId="15" fillId="2" borderId="3" xfId="0" applyFont="1" applyFill="1" applyBorder="1" applyAlignment="1">
      <alignment horizontal="left" vertical="center"/>
    </xf>
    <xf numFmtId="0" fontId="13" fillId="5" borderId="3" xfId="0" applyFont="1" applyFill="1" applyBorder="1" applyAlignment="1">
      <alignment horizontal="center" vertical="center"/>
    </xf>
    <xf numFmtId="0" fontId="16" fillId="2" borderId="3" xfId="0" applyFont="1" applyFill="1" applyBorder="1" applyAlignment="1">
      <alignment horizontal="left" vertical="center" wrapText="1"/>
    </xf>
    <xf numFmtId="0" fontId="12" fillId="4" borderId="3" xfId="0" applyFont="1" applyFill="1" applyBorder="1" applyAlignment="1">
      <alignment horizontal="left" vertical="center" wrapText="1"/>
    </xf>
    <xf numFmtId="175" fontId="10" fillId="4" borderId="3" xfId="0" applyNumberFormat="1" applyFont="1" applyFill="1" applyBorder="1" applyAlignment="1">
      <alignment horizontal="center" vertical="center"/>
    </xf>
    <xf numFmtId="0" fontId="13" fillId="4" borderId="3" xfId="0" applyFont="1" applyFill="1" applyBorder="1" applyAlignment="1">
      <alignment horizontal="center" vertical="center"/>
    </xf>
    <xf numFmtId="0" fontId="14" fillId="4" borderId="3" xfId="0" applyFont="1" applyFill="1" applyBorder="1" applyAlignment="1">
      <alignment horizontal="left" vertical="center" wrapText="1"/>
    </xf>
    <xf numFmtId="0" fontId="15" fillId="4" borderId="3" xfId="0" applyFont="1" applyFill="1" applyBorder="1" applyAlignment="1">
      <alignment horizontal="left" vertical="center"/>
    </xf>
    <xf numFmtId="0" fontId="16" fillId="4" borderId="3" xfId="0" applyFont="1" applyFill="1" applyBorder="1" applyAlignment="1">
      <alignment horizontal="left" vertical="center" wrapText="1"/>
    </xf>
    <xf numFmtId="0" fontId="17" fillId="5" borderId="3" xfId="0" applyFont="1" applyFill="1" applyBorder="1" applyAlignment="1">
      <alignment horizontal="center" vertical="center"/>
    </xf>
    <xf numFmtId="175" fontId="12" fillId="2" borderId="3" xfId="0" applyNumberFormat="1" applyFont="1" applyFill="1" applyBorder="1" applyAlignment="1">
      <alignment horizontal="center" vertical="center"/>
    </xf>
    <xf numFmtId="0" fontId="18" fillId="4" borderId="3" xfId="0" applyFont="1" applyFill="1" applyBorder="1" applyAlignment="1">
      <alignment horizontal="center" vertical="center"/>
    </xf>
    <xf numFmtId="175" fontId="12" fillId="4" borderId="3" xfId="0" applyNumberFormat="1" applyFont="1" applyFill="1" applyBorder="1" applyAlignment="1">
      <alignment horizontal="center" vertical="center"/>
    </xf>
    <xf numFmtId="175" fontId="19" fillId="3" borderId="2" xfId="0" applyNumberFormat="1" applyFont="1" applyFill="1" applyBorder="1" applyAlignment="1">
      <alignment horizontal="center" vertical="center"/>
    </xf>
    <xf numFmtId="0" fontId="0" fillId="3" borderId="2" xfId="0" applyFill="1" applyBorder="1"/>
    <xf numFmtId="0" fontId="23" fillId="6" borderId="0" xfId="0" applyFont="1" applyFill="1"/>
    <xf numFmtId="0" fontId="24" fillId="6" borderId="0" xfId="0" applyFont="1" applyFill="1" applyAlignment="1">
      <alignment horizontal="right"/>
    </xf>
    <xf numFmtId="176" fontId="24" fillId="6" borderId="0" xfId="0" applyNumberFormat="1" applyFont="1" applyFill="1" applyAlignment="1">
      <alignment horizontal="right"/>
    </xf>
    <xf numFmtId="176" fontId="26" fillId="6" borderId="0" xfId="0" applyNumberFormat="1" applyFont="1" applyFill="1" applyAlignment="1">
      <alignment horizontal="right"/>
    </xf>
    <xf numFmtId="0" fontId="18" fillId="3" borderId="0" xfId="0" applyFont="1" applyFill="1" applyAlignment="1">
      <alignment horizontal="right"/>
    </xf>
    <xf numFmtId="0" fontId="18" fillId="3" borderId="5" xfId="0" applyFont="1" applyFill="1" applyBorder="1" applyAlignment="1">
      <alignment horizontal="center" vertical="center"/>
    </xf>
    <xf numFmtId="177" fontId="18" fillId="3" borderId="6" xfId="0" applyNumberFormat="1" applyFont="1" applyFill="1" applyBorder="1" applyAlignment="1">
      <alignment horizontal="center" vertical="center"/>
    </xf>
    <xf numFmtId="177" fontId="18" fillId="3" borderId="7" xfId="0" applyNumberFormat="1" applyFont="1" applyFill="1" applyBorder="1" applyAlignment="1">
      <alignment horizontal="center" vertical="center" wrapText="1"/>
    </xf>
    <xf numFmtId="0" fontId="18" fillId="3" borderId="5" xfId="0" applyFont="1" applyFill="1" applyBorder="1" applyAlignment="1">
      <alignment horizontal="center" vertical="center" wrapText="1"/>
    </xf>
    <xf numFmtId="0" fontId="27" fillId="0" borderId="8" xfId="0" applyFont="1" applyBorder="1" applyAlignment="1" applyProtection="1">
      <alignment horizontal="center"/>
      <protection locked="0"/>
    </xf>
    <xf numFmtId="178" fontId="12" fillId="0" borderId="8" xfId="0" applyNumberFormat="1" applyFont="1" applyBorder="1" applyAlignment="1" applyProtection="1">
      <alignment horizontal="right"/>
      <protection locked="0"/>
    </xf>
    <xf numFmtId="178" fontId="12" fillId="0" borderId="9" xfId="0" applyNumberFormat="1" applyFont="1" applyBorder="1" applyAlignment="1" applyProtection="1">
      <alignment horizontal="right"/>
      <protection locked="0"/>
    </xf>
    <xf numFmtId="178" fontId="27" fillId="0" borderId="8" xfId="0" applyNumberFormat="1" applyFont="1" applyBorder="1" applyAlignment="1" applyProtection="1">
      <alignment horizontal="right"/>
      <protection locked="0"/>
    </xf>
    <xf numFmtId="178" fontId="27" fillId="0" borderId="9" xfId="0" applyNumberFormat="1" applyFont="1" applyBorder="1" applyAlignment="1" applyProtection="1">
      <alignment horizontal="right"/>
      <protection locked="0"/>
    </xf>
    <xf numFmtId="170" fontId="18" fillId="3" borderId="0" xfId="1" applyFont="1" applyFill="1" applyAlignment="1">
      <alignment horizontal="right"/>
    </xf>
    <xf numFmtId="178" fontId="18" fillId="3" borderId="0" xfId="1" applyNumberFormat="1" applyFont="1" applyFill="1" applyAlignment="1">
      <alignment horizontal="right"/>
    </xf>
    <xf numFmtId="170" fontId="28" fillId="0" borderId="0" xfId="1" applyFont="1" applyAlignment="1">
      <alignment horizontal="right"/>
    </xf>
    <xf numFmtId="170" fontId="28" fillId="0" borderId="0" xfId="1" applyFont="1"/>
    <xf numFmtId="0" fontId="12" fillId="0" borderId="8" xfId="0" applyFont="1" applyBorder="1" applyAlignment="1" applyProtection="1">
      <alignment horizontal="center"/>
      <protection locked="0"/>
    </xf>
    <xf numFmtId="179" fontId="27" fillId="0" borderId="8" xfId="1" applyNumberFormat="1" applyFont="1" applyBorder="1" applyAlignment="1" applyProtection="1">
      <alignment horizontal="right"/>
      <protection locked="0"/>
    </xf>
    <xf numFmtId="179" fontId="12" fillId="0" borderId="10" xfId="1" applyNumberFormat="1" applyFont="1" applyBorder="1" applyAlignment="1" applyProtection="1">
      <alignment horizontal="right"/>
      <protection locked="0"/>
    </xf>
    <xf numFmtId="179" fontId="12" fillId="0" borderId="11" xfId="1" applyNumberFormat="1" applyFont="1" applyBorder="1" applyAlignment="1" applyProtection="1">
      <alignment horizontal="right"/>
      <protection locked="0"/>
    </xf>
    <xf numFmtId="179" fontId="27" fillId="0" borderId="10" xfId="1" applyNumberFormat="1" applyFont="1" applyBorder="1" applyAlignment="1" applyProtection="1">
      <alignment horizontal="right"/>
      <protection locked="0"/>
    </xf>
    <xf numFmtId="179" fontId="27" fillId="0" borderId="11" xfId="1" applyNumberFormat="1" applyFont="1" applyBorder="1" applyAlignment="1" applyProtection="1">
      <alignment horizontal="right"/>
      <protection locked="0"/>
    </xf>
    <xf numFmtId="179" fontId="18" fillId="3" borderId="0" xfId="1" applyNumberFormat="1" applyFont="1" applyFill="1" applyAlignment="1">
      <alignment horizontal="right"/>
    </xf>
    <xf numFmtId="179" fontId="12" fillId="4" borderId="10" xfId="1" applyNumberFormat="1" applyFont="1" applyFill="1" applyBorder="1" applyAlignment="1" applyProtection="1">
      <alignment horizontal="right"/>
      <protection locked="0"/>
    </xf>
    <xf numFmtId="179" fontId="12" fillId="4" borderId="11" xfId="1" applyNumberFormat="1" applyFont="1" applyFill="1" applyBorder="1" applyAlignment="1" applyProtection="1">
      <alignment horizontal="right"/>
      <protection locked="0"/>
    </xf>
    <xf numFmtId="179" fontId="27" fillId="6" borderId="11" xfId="1" applyNumberFormat="1" applyFont="1" applyFill="1" applyBorder="1" applyAlignment="1" applyProtection="1">
      <alignment horizontal="right"/>
      <protection locked="0"/>
    </xf>
    <xf numFmtId="179" fontId="27" fillId="6" borderId="10" xfId="1" applyNumberFormat="1" applyFont="1" applyFill="1" applyBorder="1" applyAlignment="1" applyProtection="1">
      <alignment horizontal="right"/>
      <protection locked="0"/>
    </xf>
    <xf numFmtId="179" fontId="12" fillId="0" borderId="8" xfId="1" applyNumberFormat="1" applyFont="1" applyBorder="1" applyAlignment="1" applyProtection="1">
      <alignment horizontal="right"/>
      <protection locked="0"/>
    </xf>
    <xf numFmtId="179" fontId="27" fillId="0" borderId="9" xfId="1" applyNumberFormat="1" applyFont="1" applyBorder="1" applyAlignment="1" applyProtection="1">
      <alignment horizontal="right"/>
      <protection locked="0"/>
    </xf>
    <xf numFmtId="0" fontId="23" fillId="0" borderId="8" xfId="0" applyFont="1" applyBorder="1" applyAlignment="1" applyProtection="1">
      <alignment horizontal="right"/>
      <protection locked="0"/>
    </xf>
    <xf numFmtId="176" fontId="12" fillId="4" borderId="8" xfId="0" applyNumberFormat="1" applyFont="1" applyFill="1" applyBorder="1" applyAlignment="1" applyProtection="1">
      <alignment horizontal="right"/>
      <protection locked="0"/>
    </xf>
    <xf numFmtId="176" fontId="12" fillId="4" borderId="9" xfId="0" applyNumberFormat="1" applyFont="1" applyFill="1" applyBorder="1" applyAlignment="1" applyProtection="1">
      <alignment horizontal="right"/>
      <protection locked="0"/>
    </xf>
    <xf numFmtId="176" fontId="23" fillId="6" borderId="9" xfId="0" applyNumberFormat="1" applyFont="1" applyFill="1" applyBorder="1" applyAlignment="1" applyProtection="1">
      <alignment horizontal="right"/>
      <protection locked="0"/>
    </xf>
    <xf numFmtId="179" fontId="12" fillId="4" borderId="8" xfId="1" applyNumberFormat="1" applyFont="1" applyFill="1" applyBorder="1" applyAlignment="1" applyProtection="1">
      <alignment horizontal="right"/>
      <protection locked="0"/>
    </xf>
    <xf numFmtId="179" fontId="12" fillId="4" borderId="9" xfId="1" applyNumberFormat="1" applyFont="1" applyFill="1" applyBorder="1" applyAlignment="1" applyProtection="1">
      <alignment horizontal="right"/>
      <protection locked="0"/>
    </xf>
    <xf numFmtId="179" fontId="28" fillId="7" borderId="0" xfId="1" applyNumberFormat="1" applyFont="1" applyFill="1" applyAlignment="1">
      <alignment horizontal="right"/>
    </xf>
    <xf numFmtId="179" fontId="18" fillId="3" borderId="12" xfId="1" applyNumberFormat="1" applyFont="1" applyFill="1" applyBorder="1" applyAlignment="1">
      <alignment horizontal="right"/>
    </xf>
    <xf numFmtId="179" fontId="18" fillId="3" borderId="13" xfId="1" applyNumberFormat="1" applyFont="1" applyFill="1" applyBorder="1" applyAlignment="1">
      <alignment horizontal="right"/>
    </xf>
    <xf numFmtId="179" fontId="27" fillId="6" borderId="0" xfId="1" applyNumberFormat="1" applyFont="1" applyFill="1" applyAlignment="1">
      <alignment horizontal="right"/>
    </xf>
    <xf numFmtId="179" fontId="27" fillId="6" borderId="0" xfId="2" applyNumberFormat="1" applyFont="1" applyFill="1"/>
    <xf numFmtId="179" fontId="27" fillId="6" borderId="0" xfId="1" applyNumberFormat="1" applyFont="1" applyFill="1"/>
    <xf numFmtId="9" fontId="27" fillId="6" borderId="0" xfId="1" applyNumberFormat="1" applyFont="1" applyFill="1"/>
    <xf numFmtId="179" fontId="18" fillId="3" borderId="6" xfId="1" applyNumberFormat="1" applyFont="1" applyFill="1" applyBorder="1" applyAlignment="1">
      <alignment horizontal="center" vertical="center"/>
    </xf>
    <xf numFmtId="179" fontId="27" fillId="7" borderId="8" xfId="1" applyNumberFormat="1" applyFont="1" applyFill="1" applyBorder="1" applyAlignment="1" applyProtection="1">
      <alignment horizontal="right"/>
      <protection locked="0"/>
    </xf>
    <xf numFmtId="179" fontId="27" fillId="7" borderId="9" xfId="1" applyNumberFormat="1" applyFont="1" applyFill="1" applyBorder="1" applyAlignment="1" applyProtection="1">
      <alignment horizontal="right"/>
      <protection locked="0"/>
    </xf>
    <xf numFmtId="179" fontId="27" fillId="0" borderId="0" xfId="1" applyNumberFormat="1" applyFont="1"/>
    <xf numFmtId="177" fontId="28" fillId="7" borderId="6" xfId="0" applyNumberFormat="1" applyFont="1" applyFill="1" applyBorder="1" applyAlignment="1">
      <alignment horizontal="center" vertical="center"/>
    </xf>
    <xf numFmtId="177" fontId="28" fillId="7" borderId="7" xfId="0" applyNumberFormat="1" applyFont="1" applyFill="1" applyBorder="1" applyAlignment="1">
      <alignment horizontal="center" vertical="center" wrapText="1"/>
    </xf>
    <xf numFmtId="0" fontId="28" fillId="7" borderId="5" xfId="0" applyFont="1" applyFill="1" applyBorder="1" applyAlignment="1">
      <alignment horizontal="center" vertical="center" wrapText="1"/>
    </xf>
    <xf numFmtId="0" fontId="0" fillId="0" borderId="0" xfId="0" applyProtection="1">
      <protection locked="0"/>
    </xf>
    <xf numFmtId="0" fontId="29" fillId="6" borderId="0" xfId="0" applyFont="1" applyFill="1"/>
    <xf numFmtId="176" fontId="29" fillId="6" borderId="0" xfId="0" applyNumberFormat="1" applyFont="1" applyFill="1"/>
    <xf numFmtId="0" fontId="29" fillId="6" borderId="0" xfId="0" applyFont="1" applyFill="1" applyProtection="1">
      <protection locked="0"/>
    </xf>
    <xf numFmtId="176" fontId="30" fillId="6" borderId="0" xfId="0" applyNumberFormat="1" applyFont="1" applyFill="1"/>
    <xf numFmtId="0" fontId="29" fillId="6" borderId="0" xfId="0" applyFont="1" applyFill="1" applyAlignment="1" applyProtection="1">
      <alignment vertical="center"/>
      <protection locked="0"/>
    </xf>
    <xf numFmtId="179" fontId="18" fillId="3" borderId="0" xfId="1" applyNumberFormat="1" applyFont="1" applyFill="1"/>
    <xf numFmtId="179" fontId="18" fillId="3" borderId="0" xfId="1" applyNumberFormat="1" applyFont="1" applyFill="1" applyAlignment="1">
      <alignment horizontal="center"/>
    </xf>
    <xf numFmtId="0" fontId="31" fillId="6" borderId="0" xfId="0" applyFont="1" applyFill="1"/>
    <xf numFmtId="179" fontId="29" fillId="0" borderId="14" xfId="1" applyNumberFormat="1" applyFont="1" applyBorder="1"/>
    <xf numFmtId="179" fontId="29" fillId="0" borderId="14" xfId="1" applyNumberFormat="1" applyFont="1" applyBorder="1" applyAlignment="1">
      <alignment horizontal="center"/>
    </xf>
    <xf numFmtId="179" fontId="12" fillId="0" borderId="14" xfId="1" applyNumberFormat="1" applyFont="1" applyBorder="1"/>
    <xf numFmtId="179" fontId="18" fillId="3" borderId="14" xfId="1" applyNumberFormat="1" applyFont="1" applyFill="1" applyBorder="1"/>
    <xf numFmtId="179" fontId="32" fillId="7" borderId="14" xfId="1" applyNumberFormat="1" applyFont="1" applyFill="1" applyBorder="1" applyAlignment="1">
      <alignment horizontal="center"/>
    </xf>
    <xf numFmtId="0" fontId="29" fillId="0" borderId="14" xfId="1" applyNumberFormat="1" applyFont="1" applyBorder="1" applyAlignment="1">
      <alignment horizontal="left"/>
    </xf>
    <xf numFmtId="179" fontId="32" fillId="7" borderId="14" xfId="1" applyNumberFormat="1" applyFont="1" applyFill="1" applyBorder="1"/>
    <xf numFmtId="0" fontId="33" fillId="6" borderId="0" xfId="0" applyFont="1" applyFill="1"/>
    <xf numFmtId="0" fontId="34" fillId="6" borderId="0" xfId="0" applyFont="1" applyFill="1"/>
    <xf numFmtId="179" fontId="29" fillId="7" borderId="14" xfId="1" applyNumberFormat="1" applyFont="1" applyFill="1" applyBorder="1"/>
    <xf numFmtId="179" fontId="29" fillId="7" borderId="14" xfId="1" applyNumberFormat="1" applyFont="1" applyFill="1" applyBorder="1" applyAlignment="1">
      <alignment horizontal="center"/>
    </xf>
    <xf numFmtId="179" fontId="32" fillId="8" borderId="14" xfId="1" applyNumberFormat="1" applyFont="1" applyFill="1" applyBorder="1"/>
    <xf numFmtId="9" fontId="18" fillId="3" borderId="14" xfId="2" applyFont="1" applyFill="1" applyBorder="1"/>
    <xf numFmtId="0" fontId="23" fillId="0" borderId="0" xfId="0" applyFont="1" applyAlignment="1">
      <alignment horizontal="center"/>
    </xf>
    <xf numFmtId="0" fontId="23" fillId="0" borderId="0" xfId="0" applyFont="1" applyAlignment="1">
      <alignment horizontal="center" vertical="center" wrapText="1"/>
    </xf>
    <xf numFmtId="180" fontId="23" fillId="0" borderId="0" xfId="2" applyNumberFormat="1" applyFont="1" applyAlignment="1">
      <alignment horizontal="center" vertical="center" wrapText="1"/>
    </xf>
    <xf numFmtId="179" fontId="23" fillId="0" borderId="0" xfId="1" applyNumberFormat="1" applyFont="1" applyAlignment="1">
      <alignment horizontal="center" vertical="center" wrapText="1"/>
    </xf>
    <xf numFmtId="1" fontId="23" fillId="0" borderId="0" xfId="94" applyNumberFormat="1" applyFont="1" applyAlignment="1">
      <alignment horizontal="left" vertical="center"/>
    </xf>
    <xf numFmtId="0" fontId="23" fillId="6" borderId="0" xfId="0" applyFont="1" applyFill="1" applyAlignment="1">
      <alignment horizontal="center"/>
    </xf>
    <xf numFmtId="2" fontId="18" fillId="3" borderId="16" xfId="0" applyNumberFormat="1" applyFont="1" applyFill="1" applyBorder="1" applyAlignment="1">
      <alignment horizontal="center" vertical="center"/>
    </xf>
    <xf numFmtId="2" fontId="18" fillId="3" borderId="16" xfId="0" applyNumberFormat="1" applyFont="1" applyFill="1" applyBorder="1" applyAlignment="1">
      <alignment horizontal="center" vertical="center" wrapText="1"/>
    </xf>
    <xf numFmtId="180" fontId="18" fillId="3" borderId="16" xfId="2" applyNumberFormat="1" applyFont="1" applyFill="1" applyBorder="1" applyAlignment="1">
      <alignment horizontal="center" vertical="center" wrapText="1"/>
    </xf>
    <xf numFmtId="0" fontId="18" fillId="3" borderId="16" xfId="0" applyFont="1" applyFill="1" applyBorder="1" applyAlignment="1">
      <alignment horizontal="center" vertical="center" wrapText="1"/>
    </xf>
    <xf numFmtId="179" fontId="18" fillId="3" borderId="16" xfId="1" applyNumberFormat="1" applyFont="1" applyFill="1" applyBorder="1" applyAlignment="1">
      <alignment horizontal="center" vertical="center" wrapText="1"/>
    </xf>
    <xf numFmtId="1" fontId="18" fillId="3" borderId="16" xfId="94" applyNumberFormat="1" applyFont="1" applyFill="1" applyBorder="1" applyAlignment="1">
      <alignment horizontal="left" vertical="center" wrapText="1"/>
    </xf>
    <xf numFmtId="179" fontId="29" fillId="0" borderId="16" xfId="1" applyNumberFormat="1" applyFont="1" applyBorder="1" applyAlignment="1">
      <alignment horizontal="center" vertical="center"/>
    </xf>
    <xf numFmtId="181" fontId="29" fillId="0" borderId="16" xfId="1" applyNumberFormat="1" applyFont="1" applyBorder="1" applyAlignment="1">
      <alignment horizontal="center" vertical="center"/>
    </xf>
    <xf numFmtId="179" fontId="12" fillId="0" borderId="16" xfId="1" applyNumberFormat="1" applyFont="1" applyBorder="1" applyAlignment="1">
      <alignment horizontal="center" vertical="center"/>
    </xf>
    <xf numFmtId="9" fontId="29" fillId="0" borderId="16" xfId="2" applyFont="1" applyBorder="1" applyAlignment="1">
      <alignment horizontal="center" vertical="center"/>
    </xf>
    <xf numFmtId="3" fontId="29" fillId="0" borderId="16" xfId="1" applyNumberFormat="1" applyFont="1" applyBorder="1" applyAlignment="1">
      <alignment horizontal="center" vertical="center"/>
    </xf>
    <xf numFmtId="179" fontId="32" fillId="0" borderId="16" xfId="1" applyNumberFormat="1" applyFont="1" applyBorder="1" applyAlignment="1">
      <alignment horizontal="center" vertical="center"/>
    </xf>
    <xf numFmtId="173" fontId="29" fillId="0" borderId="16" xfId="94" applyFont="1" applyBorder="1" applyAlignment="1">
      <alignment horizontal="left" vertical="center"/>
    </xf>
    <xf numFmtId="179" fontId="0" fillId="0" borderId="0" xfId="0" applyNumberFormat="1"/>
    <xf numFmtId="179" fontId="29" fillId="9" borderId="16" xfId="1" applyNumberFormat="1" applyFont="1" applyFill="1" applyBorder="1" applyAlignment="1">
      <alignment horizontal="center" vertical="center"/>
    </xf>
    <xf numFmtId="181" fontId="29" fillId="9" borderId="16" xfId="1" applyNumberFormat="1" applyFont="1" applyFill="1" applyBorder="1" applyAlignment="1">
      <alignment horizontal="center" vertical="center"/>
    </xf>
    <xf numFmtId="9" fontId="29" fillId="9" borderId="16" xfId="2" applyFont="1" applyFill="1" applyBorder="1" applyAlignment="1">
      <alignment horizontal="center" vertical="center"/>
    </xf>
    <xf numFmtId="3" fontId="29" fillId="9" borderId="16" xfId="1" applyNumberFormat="1" applyFont="1" applyFill="1" applyBorder="1" applyAlignment="1">
      <alignment horizontal="center" vertical="center"/>
    </xf>
    <xf numFmtId="179" fontId="32" fillId="9" borderId="16" xfId="1" applyNumberFormat="1" applyFont="1" applyFill="1" applyBorder="1" applyAlignment="1">
      <alignment horizontal="center" vertical="center"/>
    </xf>
    <xf numFmtId="173" fontId="29" fillId="9" borderId="16" xfId="94" applyFont="1" applyFill="1" applyBorder="1" applyAlignment="1">
      <alignment horizontal="left" vertical="center"/>
    </xf>
    <xf numFmtId="179" fontId="12" fillId="4" borderId="16" xfId="1" applyNumberFormat="1" applyFont="1" applyFill="1" applyBorder="1" applyAlignment="1">
      <alignment horizontal="center" vertical="center"/>
    </xf>
    <xf numFmtId="181" fontId="12" fillId="4" borderId="16" xfId="1" applyNumberFormat="1" applyFont="1" applyFill="1" applyBorder="1" applyAlignment="1">
      <alignment horizontal="center" vertical="center"/>
    </xf>
    <xf numFmtId="9" fontId="12" fillId="4" borderId="16" xfId="2" applyFont="1" applyFill="1" applyBorder="1" applyAlignment="1">
      <alignment horizontal="center" vertical="center"/>
    </xf>
    <xf numFmtId="3" fontId="12" fillId="4" borderId="16" xfId="1" applyNumberFormat="1" applyFont="1" applyFill="1" applyBorder="1" applyAlignment="1">
      <alignment horizontal="center" vertical="center"/>
    </xf>
    <xf numFmtId="179" fontId="18" fillId="3" borderId="16" xfId="1" applyNumberFormat="1" applyFont="1" applyFill="1" applyBorder="1" applyAlignment="1">
      <alignment horizontal="center" vertical="center"/>
    </xf>
    <xf numFmtId="173" fontId="12" fillId="4" borderId="16" xfId="94" applyFont="1" applyFill="1" applyBorder="1" applyAlignment="1">
      <alignment horizontal="left" vertical="center"/>
    </xf>
    <xf numFmtId="2" fontId="18" fillId="3" borderId="0" xfId="0" applyNumberFormat="1" applyFont="1" applyFill="1" applyAlignment="1">
      <alignment horizontal="right" vertical="center"/>
    </xf>
    <xf numFmtId="2" fontId="32" fillId="7" borderId="17" xfId="0" applyNumberFormat="1" applyFont="1" applyFill="1" applyBorder="1" applyAlignment="1">
      <alignment horizontal="right" vertical="center"/>
    </xf>
    <xf numFmtId="180" fontId="32" fillId="10" borderId="16" xfId="2" applyNumberFormat="1" applyFont="1" applyFill="1" applyBorder="1" applyAlignment="1">
      <alignment horizontal="center" vertical="center" wrapText="1"/>
    </xf>
    <xf numFmtId="0" fontId="32" fillId="10" borderId="16" xfId="2" applyNumberFormat="1" applyFont="1" applyFill="1" applyBorder="1" applyAlignment="1">
      <alignment horizontal="center" vertical="center" wrapText="1"/>
    </xf>
    <xf numFmtId="179" fontId="32" fillId="10" borderId="16" xfId="1" applyNumberFormat="1" applyFont="1" applyFill="1" applyBorder="1" applyAlignment="1">
      <alignment horizontal="center" vertical="center"/>
    </xf>
    <xf numFmtId="173" fontId="32" fillId="10" borderId="18" xfId="94" applyFont="1" applyFill="1" applyBorder="1" applyAlignment="1">
      <alignment horizontal="left" vertical="center"/>
    </xf>
    <xf numFmtId="179" fontId="23" fillId="0" borderId="0" xfId="0" applyNumberFormat="1" applyFont="1" applyAlignment="1">
      <alignment horizontal="center" vertical="center" wrapText="1"/>
    </xf>
    <xf numFmtId="179" fontId="18" fillId="3" borderId="0" xfId="1" applyNumberFormat="1" applyFont="1" applyFill="1" applyAlignment="1">
      <alignment horizontal="center" vertical="center" wrapText="1"/>
    </xf>
    <xf numFmtId="0" fontId="18" fillId="3" borderId="0" xfId="0" applyFont="1" applyFill="1" applyAlignment="1">
      <alignment horizontal="center" wrapText="1"/>
    </xf>
    <xf numFmtId="0" fontId="0" fillId="0" borderId="0" xfId="0" applyAlignment="1">
      <alignment wrapText="1"/>
    </xf>
    <xf numFmtId="176" fontId="12" fillId="0" borderId="0" xfId="0" applyNumberFormat="1" applyFont="1"/>
    <xf numFmtId="0" fontId="12" fillId="0" borderId="0" xfId="0" applyFont="1"/>
    <xf numFmtId="0" fontId="12" fillId="0" borderId="0" xfId="0" applyFont="1" applyAlignment="1">
      <alignment horizontal="center"/>
    </xf>
    <xf numFmtId="176" fontId="0" fillId="0" borderId="0" xfId="0" applyNumberFormat="1"/>
    <xf numFmtId="0" fontId="0" fillId="0" borderId="0" xfId="0" applyAlignment="1">
      <alignment horizontal="center"/>
    </xf>
    <xf numFmtId="0" fontId="23" fillId="0" borderId="0" xfId="0" applyFont="1"/>
    <xf numFmtId="0" fontId="23" fillId="0" borderId="0" xfId="0" applyFont="1" applyAlignment="1">
      <alignment horizontal="right"/>
    </xf>
    <xf numFmtId="0" fontId="18" fillId="3" borderId="16" xfId="78" applyFont="1" applyFill="1" applyBorder="1" applyAlignment="1">
      <alignment horizontal="center" vertical="center"/>
    </xf>
    <xf numFmtId="0" fontId="35" fillId="7" borderId="16" xfId="78" applyFont="1" applyFill="1" applyBorder="1" applyAlignment="1">
      <alignment vertical="center"/>
    </xf>
    <xf numFmtId="0" fontId="35" fillId="7" borderId="16" xfId="78" applyFont="1" applyFill="1" applyBorder="1" applyAlignment="1">
      <alignment horizontal="center" vertical="center"/>
    </xf>
    <xf numFmtId="0" fontId="32" fillId="6" borderId="0" xfId="0" applyFont="1" applyFill="1" applyAlignment="1">
      <alignment horizontal="center" vertical="center" wrapText="1"/>
    </xf>
    <xf numFmtId="0" fontId="18" fillId="3" borderId="16" xfId="78" applyFont="1" applyFill="1" applyBorder="1" applyAlignment="1">
      <alignment horizontal="center" vertical="center" wrapText="1"/>
    </xf>
    <xf numFmtId="0" fontId="5" fillId="0" borderId="0" xfId="0" applyFont="1"/>
    <xf numFmtId="3" fontId="36" fillId="0" borderId="16" xfId="44" applyNumberFormat="1" applyFont="1" applyBorder="1" applyAlignment="1" applyProtection="1">
      <alignment horizontal="center" vertical="center" wrapText="1"/>
      <protection locked="0"/>
    </xf>
    <xf numFmtId="182" fontId="36" fillId="0" borderId="16" xfId="44" applyNumberFormat="1" applyFont="1" applyBorder="1" applyAlignment="1" applyProtection="1">
      <alignment horizontal="center" vertical="center" wrapText="1"/>
      <protection locked="0"/>
    </xf>
    <xf numFmtId="1" fontId="36" fillId="0" borderId="16" xfId="44" applyNumberFormat="1" applyFont="1" applyBorder="1" applyAlignment="1" applyProtection="1">
      <alignment horizontal="center" vertical="center" wrapText="1"/>
      <protection locked="0"/>
    </xf>
    <xf numFmtId="173" fontId="36" fillId="0" borderId="16" xfId="94" applyFont="1" applyBorder="1" applyAlignment="1" applyProtection="1">
      <alignment horizontal="center" vertical="center"/>
      <protection locked="0"/>
    </xf>
    <xf numFmtId="179" fontId="36" fillId="0" borderId="16" xfId="1" applyNumberFormat="1" applyFont="1" applyBorder="1" applyAlignment="1" applyProtection="1">
      <alignment horizontal="center" vertical="center" wrapText="1"/>
      <protection hidden="1"/>
    </xf>
    <xf numFmtId="49" fontId="36" fillId="0" borderId="16" xfId="44" applyNumberFormat="1" applyFont="1" applyBorder="1" applyAlignment="1" applyProtection="1">
      <alignment horizontal="center" vertical="center" wrapText="1"/>
      <protection locked="0"/>
    </xf>
    <xf numFmtId="49" fontId="37" fillId="0" borderId="0" xfId="0" applyNumberFormat="1" applyFont="1"/>
    <xf numFmtId="0" fontId="36" fillId="0" borderId="16" xfId="44" applyFont="1" applyBorder="1" applyAlignment="1" applyProtection="1">
      <alignment horizontal="center" vertical="center" wrapText="1"/>
      <protection locked="0"/>
    </xf>
    <xf numFmtId="173" fontId="36" fillId="0" borderId="16" xfId="94" applyFont="1" applyBorder="1" applyAlignment="1" applyProtection="1">
      <alignment horizontal="center" vertical="center" wrapText="1"/>
      <protection locked="0"/>
    </xf>
    <xf numFmtId="179" fontId="12" fillId="0" borderId="16" xfId="1" applyNumberFormat="1" applyFont="1" applyBorder="1" applyAlignment="1" applyProtection="1">
      <alignment horizontal="center" vertical="center" wrapText="1"/>
      <protection hidden="1"/>
    </xf>
    <xf numFmtId="0" fontId="23" fillId="0" borderId="0" xfId="0" applyFont="1" applyProtection="1">
      <protection locked="0"/>
    </xf>
    <xf numFmtId="0" fontId="18" fillId="3" borderId="0" xfId="0" applyFont="1" applyFill="1" applyProtection="1">
      <protection locked="0"/>
    </xf>
    <xf numFmtId="0" fontId="23" fillId="0" borderId="0" xfId="0" applyFont="1" applyAlignment="1" applyProtection="1">
      <alignment horizontal="right"/>
      <protection locked="0"/>
    </xf>
    <xf numFmtId="179" fontId="12" fillId="0" borderId="16" xfId="1" applyNumberFormat="1" applyFont="1" applyBorder="1" applyAlignment="1" applyProtection="1">
      <alignment horizontal="right" vertical="center" wrapText="1"/>
      <protection hidden="1"/>
    </xf>
    <xf numFmtId="0" fontId="23" fillId="6" borderId="0" xfId="0" applyFont="1" applyFill="1" applyAlignment="1" applyProtection="1">
      <alignment horizontal="center"/>
      <protection locked="0"/>
    </xf>
    <xf numFmtId="49" fontId="0" fillId="0" borderId="0" xfId="0" applyNumberFormat="1"/>
    <xf numFmtId="0" fontId="23" fillId="6" borderId="0" xfId="0" applyFont="1" applyFill="1" applyAlignment="1">
      <alignment horizontal="right"/>
    </xf>
    <xf numFmtId="182" fontId="3" fillId="0" borderId="0" xfId="44" applyNumberFormat="1"/>
    <xf numFmtId="3" fontId="3" fillId="0" borderId="0" xfId="44" applyNumberFormat="1" applyAlignment="1">
      <alignment horizontal="center"/>
    </xf>
    <xf numFmtId="183" fontId="3" fillId="0" borderId="0" xfId="44" applyNumberFormat="1" applyAlignment="1">
      <alignment horizontal="center"/>
    </xf>
    <xf numFmtId="182" fontId="3" fillId="0" borderId="0" xfId="44" applyNumberFormat="1" applyAlignment="1">
      <alignment horizontal="center"/>
    </xf>
    <xf numFmtId="183" fontId="3" fillId="6" borderId="0" xfId="44" applyNumberFormat="1" applyFill="1" applyAlignment="1">
      <alignment horizontal="left"/>
    </xf>
    <xf numFmtId="182" fontId="3" fillId="6" borderId="0" xfId="44" applyNumberFormat="1" applyFill="1" applyAlignment="1">
      <alignment horizontal="left"/>
    </xf>
    <xf numFmtId="3" fontId="3" fillId="6" borderId="0" xfId="44" applyNumberFormat="1" applyFill="1"/>
    <xf numFmtId="183" fontId="3" fillId="6" borderId="0" xfId="44" applyNumberFormat="1" applyFill="1"/>
    <xf numFmtId="182" fontId="3" fillId="6" borderId="0" xfId="44" applyNumberFormat="1" applyFill="1"/>
    <xf numFmtId="3" fontId="3" fillId="6" borderId="20" xfId="44" applyNumberFormat="1" applyFill="1" applyBorder="1"/>
    <xf numFmtId="183" fontId="3" fillId="6" borderId="20" xfId="44" applyNumberFormat="1" applyFill="1" applyBorder="1"/>
    <xf numFmtId="182" fontId="3" fillId="6" borderId="20" xfId="44" applyNumberFormat="1" applyFill="1" applyBorder="1"/>
    <xf numFmtId="182" fontId="39" fillId="6" borderId="0" xfId="44" applyNumberFormat="1" applyFont="1" applyFill="1" applyAlignment="1">
      <alignment horizontal="left"/>
    </xf>
    <xf numFmtId="182" fontId="3" fillId="0" borderId="0" xfId="44" applyNumberFormat="1" applyAlignment="1">
      <alignment horizontal="left"/>
    </xf>
    <xf numFmtId="9" fontId="3" fillId="0" borderId="0" xfId="2" applyFont="1"/>
    <xf numFmtId="3" fontId="3" fillId="6" borderId="0" xfId="44" applyNumberFormat="1" applyFill="1" applyAlignment="1">
      <alignment horizontal="center"/>
    </xf>
    <xf numFmtId="183" fontId="39" fillId="6" borderId="22" xfId="44" applyNumberFormat="1" applyFont="1" applyFill="1" applyBorder="1" applyAlignment="1">
      <alignment horizontal="left"/>
    </xf>
    <xf numFmtId="182" fontId="12" fillId="4" borderId="0" xfId="44" applyNumberFormat="1" applyFont="1" applyFill="1" applyAlignment="1">
      <alignment horizontal="right"/>
    </xf>
    <xf numFmtId="182" fontId="12" fillId="4" borderId="23" xfId="93" applyNumberFormat="1" applyFont="1" applyFill="1" applyBorder="1" applyAlignment="1" applyProtection="1">
      <alignment horizontal="right"/>
      <protection locked="0"/>
    </xf>
    <xf numFmtId="182" fontId="12" fillId="4" borderId="0" xfId="44" applyNumberFormat="1" applyFont="1" applyFill="1" applyAlignment="1">
      <alignment horizontal="left"/>
    </xf>
    <xf numFmtId="182" fontId="39" fillId="6" borderId="22" xfId="44" applyNumberFormat="1" applyFont="1" applyFill="1" applyBorder="1" applyAlignment="1">
      <alignment horizontal="left"/>
    </xf>
    <xf numFmtId="182" fontId="12" fillId="4" borderId="23" xfId="93" applyNumberFormat="1" applyFont="1" applyFill="1" applyBorder="1" applyAlignment="1">
      <alignment horizontal="right"/>
    </xf>
    <xf numFmtId="10" fontId="12" fillId="4" borderId="21" xfId="44" applyNumberFormat="1" applyFont="1" applyFill="1" applyBorder="1" applyAlignment="1" applyProtection="1">
      <alignment horizontal="right"/>
      <protection locked="0"/>
    </xf>
    <xf numFmtId="3" fontId="12" fillId="4" borderId="21" xfId="44" applyNumberFormat="1" applyFont="1" applyFill="1" applyBorder="1" applyAlignment="1">
      <alignment horizontal="right"/>
    </xf>
    <xf numFmtId="184" fontId="39" fillId="6" borderId="24" xfId="44" applyNumberFormat="1" applyFont="1" applyFill="1" applyBorder="1" applyAlignment="1">
      <alignment horizontal="left"/>
    </xf>
    <xf numFmtId="184" fontId="12" fillId="4" borderId="25" xfId="44" applyNumberFormat="1" applyFont="1" applyFill="1" applyBorder="1" applyAlignment="1">
      <alignment horizontal="right"/>
    </xf>
    <xf numFmtId="3" fontId="12" fillId="4" borderId="21" xfId="44" applyNumberFormat="1" applyFont="1" applyFill="1" applyBorder="1" applyAlignment="1" applyProtection="1">
      <alignment horizontal="right"/>
      <protection locked="0"/>
    </xf>
    <xf numFmtId="183" fontId="12" fillId="4" borderId="21" xfId="44" applyNumberFormat="1" applyFont="1" applyFill="1" applyBorder="1" applyAlignment="1" applyProtection="1">
      <alignment horizontal="right"/>
      <protection locked="0"/>
    </xf>
    <xf numFmtId="182" fontId="3" fillId="0" borderId="0" xfId="44" applyNumberFormat="1" applyAlignment="1">
      <alignment wrapText="1"/>
    </xf>
    <xf numFmtId="183" fontId="39" fillId="6" borderId="24" xfId="44" applyNumberFormat="1" applyFont="1" applyFill="1" applyBorder="1" applyAlignment="1">
      <alignment horizontal="left"/>
    </xf>
    <xf numFmtId="182" fontId="12" fillId="4" borderId="26" xfId="44" applyNumberFormat="1" applyFont="1" applyFill="1" applyBorder="1" applyAlignment="1">
      <alignment horizontal="right"/>
    </xf>
    <xf numFmtId="182" fontId="12" fillId="4" borderId="21" xfId="93" applyNumberFormat="1" applyFont="1" applyFill="1" applyBorder="1" applyAlignment="1" applyProtection="1">
      <alignment horizontal="right"/>
      <protection locked="0"/>
    </xf>
    <xf numFmtId="183" fontId="18" fillId="3" borderId="0" xfId="44" applyNumberFormat="1" applyFont="1" applyFill="1" applyAlignment="1">
      <alignment horizontal="right"/>
    </xf>
    <xf numFmtId="3" fontId="18" fillId="3" borderId="0" xfId="44" applyNumberFormat="1" applyFont="1" applyFill="1" applyAlignment="1">
      <alignment horizontal="left" wrapText="1"/>
    </xf>
    <xf numFmtId="183" fontId="18" fillId="3" borderId="27" xfId="44" applyNumberFormat="1" applyFont="1" applyFill="1" applyBorder="1" applyAlignment="1">
      <alignment horizontal="left" wrapText="1" indent="2"/>
    </xf>
    <xf numFmtId="182" fontId="18" fillId="3" borderId="27" xfId="44" applyNumberFormat="1" applyFont="1" applyFill="1" applyBorder="1" applyAlignment="1">
      <alignment horizontal="left" wrapText="1" indent="2"/>
    </xf>
    <xf numFmtId="182" fontId="18" fillId="3" borderId="27" xfId="44" applyNumberFormat="1" applyFont="1" applyFill="1" applyBorder="1" applyAlignment="1">
      <alignment horizontal="left" wrapText="1" indent="3"/>
    </xf>
    <xf numFmtId="183" fontId="40" fillId="6" borderId="20" xfId="44" applyNumberFormat="1" applyFont="1" applyFill="1" applyBorder="1" applyAlignment="1">
      <alignment horizontal="left" wrapText="1" indent="2"/>
    </xf>
    <xf numFmtId="182" fontId="40" fillId="6" borderId="20" xfId="44" applyNumberFormat="1" applyFont="1" applyFill="1" applyBorder="1" applyAlignment="1">
      <alignment horizontal="left" wrapText="1" indent="2"/>
    </xf>
    <xf numFmtId="182" fontId="40" fillId="6" borderId="20" xfId="44" applyNumberFormat="1" applyFont="1" applyFill="1" applyBorder="1" applyAlignment="1">
      <alignment horizontal="left" wrapText="1" indent="3"/>
    </xf>
    <xf numFmtId="183" fontId="12" fillId="0" borderId="0" xfId="44" applyNumberFormat="1" applyFont="1" applyAlignment="1">
      <alignment wrapText="1"/>
    </xf>
    <xf numFmtId="3" fontId="12" fillId="4" borderId="0" xfId="44" applyNumberFormat="1" applyFont="1" applyFill="1" applyAlignment="1">
      <alignment horizontal="right"/>
    </xf>
    <xf numFmtId="183" fontId="12" fillId="4" borderId="0" xfId="44" applyNumberFormat="1" applyFont="1" applyFill="1" applyAlignment="1">
      <alignment horizontal="right"/>
    </xf>
    <xf numFmtId="182" fontId="12" fillId="4" borderId="0" xfId="93" applyNumberFormat="1" applyFont="1" applyFill="1" applyAlignment="1">
      <alignment horizontal="right"/>
    </xf>
    <xf numFmtId="166" fontId="41" fillId="6" borderId="0" xfId="44" applyNumberFormat="1" applyFont="1" applyFill="1"/>
    <xf numFmtId="3" fontId="3" fillId="0" borderId="0" xfId="44" applyNumberFormat="1"/>
    <xf numFmtId="183" fontId="3" fillId="0" borderId="0" xfId="44" applyNumberFormat="1"/>
    <xf numFmtId="0" fontId="3" fillId="6" borderId="0" xfId="70" applyFill="1"/>
    <xf numFmtId="176" fontId="3" fillId="6" borderId="0" xfId="70" applyNumberFormat="1" applyFill="1"/>
    <xf numFmtId="0" fontId="18" fillId="3" borderId="28" xfId="70" applyFont="1" applyFill="1" applyBorder="1"/>
    <xf numFmtId="0" fontId="40" fillId="6" borderId="29" xfId="70" applyFont="1" applyFill="1" applyBorder="1"/>
    <xf numFmtId="176" fontId="3" fillId="6" borderId="29" xfId="70" applyNumberFormat="1" applyFill="1" applyBorder="1"/>
    <xf numFmtId="176" fontId="42" fillId="6" borderId="29" xfId="70" applyNumberFormat="1" applyFont="1" applyFill="1" applyBorder="1"/>
    <xf numFmtId="176" fontId="43" fillId="6" borderId="30" xfId="5" applyNumberFormat="1" applyFont="1" applyFill="1" applyBorder="1"/>
    <xf numFmtId="185" fontId="3" fillId="6" borderId="0" xfId="70" applyNumberFormat="1" applyFill="1"/>
    <xf numFmtId="0" fontId="18" fillId="3" borderId="32" xfId="70" applyFont="1" applyFill="1" applyBorder="1"/>
    <xf numFmtId="0" fontId="40" fillId="6" borderId="0" xfId="70" applyFont="1" applyFill="1"/>
    <xf numFmtId="176" fontId="18" fillId="3" borderId="0" xfId="70" applyNumberFormat="1" applyFont="1" applyFill="1"/>
    <xf numFmtId="176" fontId="18" fillId="3" borderId="33" xfId="5" applyNumberFormat="1" applyFont="1" applyFill="1" applyBorder="1"/>
    <xf numFmtId="0" fontId="18" fillId="3" borderId="34" xfId="70" applyFont="1" applyFill="1" applyBorder="1"/>
    <xf numFmtId="0" fontId="44" fillId="6" borderId="35" xfId="70" applyFont="1" applyFill="1" applyBorder="1"/>
    <xf numFmtId="0" fontId="44" fillId="6" borderId="36" xfId="70" applyFont="1" applyFill="1" applyBorder="1"/>
    <xf numFmtId="171" fontId="12" fillId="4" borderId="36" xfId="23" applyNumberFormat="1" applyFont="1" applyFill="1" applyBorder="1"/>
    <xf numFmtId="0" fontId="12" fillId="4" borderId="32" xfId="70" applyFont="1" applyFill="1" applyBorder="1"/>
    <xf numFmtId="176" fontId="12" fillId="4" borderId="0" xfId="70" applyNumberFormat="1" applyFont="1" applyFill="1"/>
    <xf numFmtId="176" fontId="42" fillId="6" borderId="0" xfId="70" applyNumberFormat="1" applyFont="1" applyFill="1"/>
    <xf numFmtId="176" fontId="43" fillId="6" borderId="33" xfId="5" applyNumberFormat="1" applyFont="1" applyFill="1" applyBorder="1"/>
    <xf numFmtId="0" fontId="18" fillId="3" borderId="37" xfId="70" applyFont="1" applyFill="1" applyBorder="1"/>
    <xf numFmtId="0" fontId="44" fillId="6" borderId="38" xfId="70" applyFont="1" applyFill="1" applyBorder="1"/>
    <xf numFmtId="0" fontId="44" fillId="6" borderId="39" xfId="70" applyFont="1" applyFill="1" applyBorder="1"/>
    <xf numFmtId="0" fontId="45" fillId="6" borderId="39" xfId="70" applyFont="1" applyFill="1" applyBorder="1"/>
    <xf numFmtId="0" fontId="18" fillId="3" borderId="40" xfId="70" applyFont="1" applyFill="1" applyBorder="1"/>
    <xf numFmtId="0" fontId="40" fillId="6" borderId="41" xfId="70" applyFont="1" applyFill="1" applyBorder="1"/>
    <xf numFmtId="176" fontId="3" fillId="6" borderId="41" xfId="70" applyNumberFormat="1" applyFill="1" applyBorder="1"/>
    <xf numFmtId="176" fontId="18" fillId="3" borderId="42" xfId="70" applyNumberFormat="1" applyFont="1" applyFill="1" applyBorder="1"/>
    <xf numFmtId="0" fontId="18" fillId="3" borderId="43" xfId="70" applyFont="1" applyFill="1" applyBorder="1"/>
    <xf numFmtId="0" fontId="44" fillId="6" borderId="0" xfId="70" applyFont="1" applyFill="1" applyAlignment="1">
      <alignment horizontal="justify" vertical="top"/>
    </xf>
    <xf numFmtId="0" fontId="44" fillId="6" borderId="44" xfId="70" applyFont="1" applyFill="1" applyBorder="1" applyAlignment="1">
      <alignment horizontal="justify" vertical="top"/>
    </xf>
    <xf numFmtId="171" fontId="12" fillId="4" borderId="44" xfId="23" applyNumberFormat="1" applyFont="1" applyFill="1" applyBorder="1" applyAlignment="1">
      <alignment horizontal="justify" vertical="top"/>
    </xf>
    <xf numFmtId="10" fontId="18" fillId="3" borderId="0" xfId="81" applyNumberFormat="1" applyFont="1" applyFill="1"/>
    <xf numFmtId="176" fontId="46" fillId="6" borderId="0" xfId="81" applyNumberFormat="1" applyFont="1" applyFill="1"/>
    <xf numFmtId="0" fontId="18" fillId="3" borderId="45" xfId="70" applyFont="1" applyFill="1" applyBorder="1"/>
    <xf numFmtId="0" fontId="44" fillId="6" borderId="46" xfId="70" applyFont="1" applyFill="1" applyBorder="1" applyAlignment="1">
      <alignment horizontal="justify" vertical="top"/>
    </xf>
    <xf numFmtId="0" fontId="44" fillId="6" borderId="47" xfId="70" applyFont="1" applyFill="1" applyBorder="1" applyAlignment="1">
      <alignment horizontal="justify" vertical="top"/>
    </xf>
    <xf numFmtId="164" fontId="12" fillId="4" borderId="47" xfId="5" applyFont="1" applyFill="1" applyBorder="1" applyAlignment="1">
      <alignment horizontal="right" vertical="top"/>
    </xf>
    <xf numFmtId="176" fontId="3" fillId="6" borderId="33" xfId="70" applyNumberFormat="1" applyFill="1" applyBorder="1"/>
    <xf numFmtId="0" fontId="44" fillId="6" borderId="35" xfId="70" applyFont="1" applyFill="1" applyBorder="1" applyAlignment="1">
      <alignment horizontal="justify" vertical="top"/>
    </xf>
    <xf numFmtId="0" fontId="44" fillId="6" borderId="36" xfId="70" applyFont="1" applyFill="1" applyBorder="1" applyAlignment="1">
      <alignment horizontal="justify" vertical="top"/>
    </xf>
    <xf numFmtId="176" fontId="12" fillId="4" borderId="36" xfId="5" applyNumberFormat="1" applyFont="1" applyFill="1" applyBorder="1" applyAlignment="1">
      <alignment horizontal="right" vertical="top"/>
    </xf>
    <xf numFmtId="0" fontId="3" fillId="6" borderId="32" xfId="70" applyFill="1" applyBorder="1"/>
    <xf numFmtId="0" fontId="44" fillId="6" borderId="37" xfId="70" applyFont="1" applyFill="1" applyBorder="1" applyProtection="1">
      <protection locked="0"/>
    </xf>
    <xf numFmtId="0" fontId="44" fillId="6" borderId="38" xfId="70" applyFont="1" applyFill="1" applyBorder="1" applyProtection="1">
      <protection locked="0"/>
    </xf>
    <xf numFmtId="0" fontId="45" fillId="6" borderId="39" xfId="70" applyFont="1" applyFill="1" applyBorder="1" applyProtection="1">
      <protection locked="0"/>
    </xf>
    <xf numFmtId="0" fontId="44" fillId="6" borderId="46" xfId="70" applyFont="1" applyFill="1" applyBorder="1"/>
    <xf numFmtId="0" fontId="45" fillId="6" borderId="47" xfId="70" applyFont="1" applyFill="1" applyBorder="1"/>
    <xf numFmtId="10" fontId="18" fillId="3" borderId="41" xfId="81" applyNumberFormat="1" applyFont="1" applyFill="1" applyBorder="1"/>
    <xf numFmtId="176" fontId="46" fillId="6" borderId="41" xfId="81" applyNumberFormat="1" applyFont="1" applyFill="1" applyBorder="1"/>
    <xf numFmtId="176" fontId="18" fillId="3" borderId="41" xfId="70" applyNumberFormat="1" applyFont="1" applyFill="1" applyBorder="1"/>
    <xf numFmtId="176" fontId="18" fillId="3" borderId="42" xfId="5" applyNumberFormat="1" applyFont="1" applyFill="1" applyBorder="1"/>
    <xf numFmtId="0" fontId="18" fillId="3" borderId="48" xfId="70" applyFont="1" applyFill="1" applyBorder="1" applyAlignment="1">
      <alignment horizontal="center" vertical="top" wrapText="1"/>
    </xf>
    <xf numFmtId="0" fontId="47" fillId="6" borderId="49" xfId="70" applyFont="1" applyFill="1" applyBorder="1" applyAlignment="1">
      <alignment horizontal="center" vertical="top" wrapText="1"/>
    </xf>
    <xf numFmtId="0" fontId="18" fillId="3" borderId="50" xfId="70" applyFont="1" applyFill="1" applyBorder="1" applyAlignment="1">
      <alignment horizontal="center" vertical="top" wrapText="1"/>
    </xf>
    <xf numFmtId="0" fontId="18" fillId="3" borderId="19" xfId="70" applyFont="1" applyFill="1" applyBorder="1" applyAlignment="1">
      <alignment horizontal="center" vertical="top" wrapText="1"/>
    </xf>
    <xf numFmtId="0" fontId="18" fillId="3" borderId="40" xfId="70" applyFont="1" applyFill="1" applyBorder="1" applyAlignment="1">
      <alignment horizontal="center" vertical="top" wrapText="1"/>
    </xf>
    <xf numFmtId="0" fontId="45" fillId="6" borderId="51" xfId="70" applyFont="1" applyFill="1" applyBorder="1" applyAlignment="1">
      <alignment horizontal="center" vertical="top" wrapText="1"/>
    </xf>
    <xf numFmtId="10" fontId="3" fillId="6" borderId="0" xfId="81" applyNumberFormat="1" applyFill="1"/>
    <xf numFmtId="186" fontId="3" fillId="6" borderId="0" xfId="70" applyNumberFormat="1" applyFill="1"/>
    <xf numFmtId="9" fontId="18" fillId="3" borderId="51" xfId="70" applyNumberFormat="1" applyFont="1" applyFill="1" applyBorder="1" applyAlignment="1">
      <alignment horizontal="center" vertical="top" wrapText="1"/>
    </xf>
    <xf numFmtId="187" fontId="12" fillId="4" borderId="51" xfId="70" applyNumberFormat="1" applyFont="1" applyFill="1" applyBorder="1" applyAlignment="1">
      <alignment horizontal="center" vertical="top" wrapText="1"/>
    </xf>
    <xf numFmtId="0" fontId="18" fillId="3" borderId="52" xfId="70" applyFont="1" applyFill="1" applyBorder="1" applyAlignment="1">
      <alignment horizontal="center" vertical="top" wrapText="1"/>
    </xf>
    <xf numFmtId="9" fontId="18" fillId="3" borderId="52" xfId="70" applyNumberFormat="1" applyFont="1" applyFill="1" applyBorder="1" applyAlignment="1">
      <alignment horizontal="center" vertical="top" wrapText="1"/>
    </xf>
    <xf numFmtId="0" fontId="12" fillId="4" borderId="52" xfId="70" applyFont="1" applyFill="1" applyBorder="1" applyAlignment="1">
      <alignment horizontal="center" vertical="top" wrapText="1"/>
    </xf>
    <xf numFmtId="182" fontId="12" fillId="4" borderId="52" xfId="5" applyNumberFormat="1" applyFont="1" applyFill="1" applyBorder="1" applyAlignment="1">
      <alignment horizontal="center" vertical="top" wrapText="1"/>
    </xf>
    <xf numFmtId="176" fontId="12" fillId="4" borderId="52" xfId="70" applyNumberFormat="1" applyFont="1" applyFill="1" applyBorder="1" applyAlignment="1">
      <alignment horizontal="center" vertical="top" wrapText="1"/>
    </xf>
    <xf numFmtId="9" fontId="12" fillId="4" borderId="19" xfId="70" applyNumberFormat="1" applyFont="1" applyFill="1" applyBorder="1" applyAlignment="1">
      <alignment horizontal="center" vertical="top" wrapText="1"/>
    </xf>
    <xf numFmtId="0" fontId="12" fillId="4" borderId="19" xfId="70" applyFont="1" applyFill="1" applyBorder="1" applyAlignment="1">
      <alignment horizontal="center" vertical="top" wrapText="1"/>
    </xf>
    <xf numFmtId="182" fontId="12" fillId="4" borderId="19" xfId="70" applyNumberFormat="1" applyFont="1" applyFill="1" applyBorder="1" applyAlignment="1">
      <alignment horizontal="center" vertical="top" wrapText="1"/>
    </xf>
    <xf numFmtId="0" fontId="40" fillId="6" borderId="0" xfId="70" applyFont="1" applyFill="1" applyAlignment="1">
      <alignment horizontal="center" vertical="top" wrapText="1"/>
    </xf>
    <xf numFmtId="0" fontId="46" fillId="6" borderId="32" xfId="70" applyFont="1" applyFill="1" applyBorder="1"/>
    <xf numFmtId="0" fontId="3" fillId="6" borderId="0" xfId="70" applyFill="1" applyAlignment="1">
      <alignment horizontal="center" vertical="top" wrapText="1"/>
    </xf>
    <xf numFmtId="0" fontId="12" fillId="4" borderId="40" xfId="70" applyFont="1" applyFill="1" applyBorder="1"/>
    <xf numFmtId="0" fontId="3" fillId="11" borderId="41" xfId="70" applyFill="1" applyBorder="1"/>
    <xf numFmtId="176" fontId="12" fillId="4" borderId="41" xfId="70" applyNumberFormat="1" applyFont="1" applyFill="1" applyBorder="1"/>
    <xf numFmtId="176" fontId="3" fillId="11" borderId="41" xfId="70" applyNumberFormat="1" applyFill="1" applyBorder="1"/>
    <xf numFmtId="176" fontId="43" fillId="11" borderId="42" xfId="5" applyNumberFormat="1" applyFont="1" applyFill="1" applyBorder="1"/>
    <xf numFmtId="176" fontId="43" fillId="6" borderId="0" xfId="5" applyNumberFormat="1" applyFont="1" applyFill="1"/>
    <xf numFmtId="0" fontId="40" fillId="10" borderId="29" xfId="70" applyFont="1" applyFill="1" applyBorder="1"/>
    <xf numFmtId="176" fontId="3" fillId="10" borderId="29" xfId="70" applyNumberFormat="1" applyFill="1" applyBorder="1"/>
    <xf numFmtId="176" fontId="42" fillId="10" borderId="29" xfId="70" applyNumberFormat="1" applyFont="1" applyFill="1" applyBorder="1"/>
    <xf numFmtId="176" fontId="43" fillId="10" borderId="30" xfId="5" applyNumberFormat="1" applyFont="1" applyFill="1" applyBorder="1"/>
    <xf numFmtId="0" fontId="40" fillId="10" borderId="0" xfId="70" applyFont="1" applyFill="1"/>
    <xf numFmtId="176" fontId="3" fillId="10" borderId="0" xfId="70" applyNumberFormat="1" applyFill="1"/>
    <xf numFmtId="0" fontId="44" fillId="10" borderId="35" xfId="70" applyFont="1" applyFill="1" applyBorder="1"/>
    <xf numFmtId="0" fontId="44" fillId="10" borderId="36" xfId="70" applyFont="1" applyFill="1" applyBorder="1"/>
    <xf numFmtId="176" fontId="42" fillId="10" borderId="0" xfId="70" applyNumberFormat="1" applyFont="1" applyFill="1"/>
    <xf numFmtId="176" fontId="43" fillId="10" borderId="33" xfId="5" applyNumberFormat="1" applyFont="1" applyFill="1" applyBorder="1"/>
    <xf numFmtId="0" fontId="44" fillId="10" borderId="38" xfId="70" applyFont="1" applyFill="1" applyBorder="1"/>
    <xf numFmtId="0" fontId="44" fillId="10" borderId="39" xfId="70" applyFont="1" applyFill="1" applyBorder="1"/>
    <xf numFmtId="0" fontId="45" fillId="10" borderId="39" xfId="70" applyFont="1" applyFill="1" applyBorder="1"/>
    <xf numFmtId="0" fontId="40" fillId="10" borderId="41" xfId="70" applyFont="1" applyFill="1" applyBorder="1"/>
    <xf numFmtId="176" fontId="3" fillId="10" borderId="41" xfId="70" applyNumberFormat="1" applyFill="1" applyBorder="1"/>
    <xf numFmtId="0" fontId="44" fillId="10" borderId="0" xfId="70" applyFont="1" applyFill="1" applyAlignment="1">
      <alignment horizontal="justify" vertical="top"/>
    </xf>
    <xf numFmtId="0" fontId="44" fillId="10" borderId="44" xfId="70" applyFont="1" applyFill="1" applyBorder="1" applyAlignment="1">
      <alignment horizontal="justify" vertical="top"/>
    </xf>
    <xf numFmtId="176" fontId="46" fillId="10" borderId="0" xfId="81" applyNumberFormat="1" applyFont="1" applyFill="1"/>
    <xf numFmtId="0" fontId="44" fillId="10" borderId="46" xfId="70" applyFont="1" applyFill="1" applyBorder="1" applyAlignment="1">
      <alignment horizontal="justify" vertical="top"/>
    </xf>
    <xf numFmtId="0" fontId="44" fillId="10" borderId="47" xfId="70" applyFont="1" applyFill="1" applyBorder="1" applyAlignment="1">
      <alignment horizontal="justify" vertical="top"/>
    </xf>
    <xf numFmtId="0" fontId="3" fillId="10" borderId="0" xfId="70" applyFill="1"/>
    <xf numFmtId="176" fontId="3" fillId="10" borderId="33" xfId="70" applyNumberFormat="1" applyFill="1" applyBorder="1"/>
    <xf numFmtId="0" fontId="44" fillId="10" borderId="35" xfId="70" applyFont="1" applyFill="1" applyBorder="1" applyAlignment="1">
      <alignment horizontal="justify" vertical="top"/>
    </xf>
    <xf numFmtId="0" fontId="44" fillId="10" borderId="36" xfId="70" applyFont="1" applyFill="1" applyBorder="1" applyAlignment="1">
      <alignment horizontal="justify" vertical="top"/>
    </xf>
    <xf numFmtId="0" fontId="3" fillId="10" borderId="32" xfId="70" applyFill="1" applyBorder="1"/>
    <xf numFmtId="0" fontId="44" fillId="10" borderId="37" xfId="70" applyFont="1" applyFill="1" applyBorder="1" applyProtection="1">
      <protection locked="0"/>
    </xf>
    <xf numFmtId="0" fontId="44" fillId="10" borderId="38" xfId="70" applyFont="1" applyFill="1" applyBorder="1" applyProtection="1">
      <protection locked="0"/>
    </xf>
    <xf numFmtId="0" fontId="45" fillId="10" borderId="39" xfId="70" applyFont="1" applyFill="1" applyBorder="1" applyProtection="1">
      <protection locked="0"/>
    </xf>
    <xf numFmtId="0" fontId="44" fillId="10" borderId="46" xfId="70" applyFont="1" applyFill="1" applyBorder="1"/>
    <xf numFmtId="0" fontId="45" fillId="10" borderId="47" xfId="70" applyFont="1" applyFill="1" applyBorder="1"/>
    <xf numFmtId="176" fontId="46" fillId="10" borderId="41" xfId="81" applyNumberFormat="1" applyFont="1" applyFill="1" applyBorder="1"/>
    <xf numFmtId="0" fontId="44" fillId="10" borderId="49" xfId="70" applyFont="1" applyFill="1" applyBorder="1" applyAlignment="1">
      <alignment horizontal="center" vertical="top" wrapText="1"/>
    </xf>
    <xf numFmtId="0" fontId="45" fillId="10" borderId="51" xfId="70" applyFont="1" applyFill="1" applyBorder="1" applyAlignment="1">
      <alignment horizontal="center" vertical="top" wrapText="1"/>
    </xf>
    <xf numFmtId="10" fontId="3" fillId="10" borderId="0" xfId="81" applyNumberFormat="1" applyFill="1"/>
    <xf numFmtId="0" fontId="46" fillId="10" borderId="32" xfId="70" applyFont="1" applyFill="1" applyBorder="1"/>
    <xf numFmtId="0" fontId="3" fillId="12" borderId="41" xfId="70" applyFill="1" applyBorder="1"/>
    <xf numFmtId="176" fontId="3" fillId="12" borderId="41" xfId="70" applyNumberFormat="1" applyFill="1" applyBorder="1"/>
    <xf numFmtId="176" fontId="43" fillId="12" borderId="42" xfId="5" applyNumberFormat="1" applyFont="1" applyFill="1" applyBorder="1"/>
    <xf numFmtId="0" fontId="18" fillId="3" borderId="0" xfId="0" applyFont="1" applyFill="1" applyAlignment="1">
      <alignment horizontal="center" vertical="center"/>
    </xf>
    <xf numFmtId="0" fontId="12" fillId="0" borderId="31" xfId="0" applyFont="1" applyBorder="1"/>
    <xf numFmtId="0" fontId="12" fillId="0" borderId="53" xfId="0" applyFont="1" applyBorder="1"/>
    <xf numFmtId="0" fontId="12" fillId="4" borderId="31" xfId="0" applyFont="1" applyFill="1" applyBorder="1"/>
    <xf numFmtId="0" fontId="0" fillId="13" borderId="31" xfId="0" applyFill="1" applyBorder="1"/>
    <xf numFmtId="0" fontId="12" fillId="4" borderId="0" xfId="0" applyFont="1" applyFill="1"/>
    <xf numFmtId="0" fontId="0" fillId="0" borderId="31" xfId="0" applyBorder="1"/>
    <xf numFmtId="180" fontId="18" fillId="3" borderId="0" xfId="2" applyNumberFormat="1" applyFont="1" applyFill="1" applyAlignment="1">
      <alignment horizontal="center" vertical="center" wrapText="1"/>
    </xf>
    <xf numFmtId="0" fontId="18" fillId="3" borderId="16" xfId="78" applyFont="1" applyFill="1" applyBorder="1" applyAlignment="1">
      <alignment horizontal="center" vertical="center"/>
    </xf>
    <xf numFmtId="3" fontId="18" fillId="3" borderId="0" xfId="44" applyNumberFormat="1" applyFont="1" applyFill="1" applyAlignment="1">
      <alignment horizontal="center" vertical="center"/>
    </xf>
    <xf numFmtId="182" fontId="38" fillId="6" borderId="19" xfId="44" applyNumberFormat="1" applyFont="1" applyFill="1" applyBorder="1" applyAlignment="1">
      <alignment horizontal="center"/>
    </xf>
    <xf numFmtId="182" fontId="18" fillId="3" borderId="21" xfId="44" applyNumberFormat="1" applyFont="1" applyFill="1" applyBorder="1" applyAlignment="1">
      <alignment horizontal="center"/>
    </xf>
    <xf numFmtId="182" fontId="3" fillId="6" borderId="0" xfId="44" applyNumberFormat="1" applyFill="1" applyAlignment="1" applyProtection="1">
      <alignment horizontal="left"/>
      <protection locked="0"/>
    </xf>
    <xf numFmtId="0" fontId="12" fillId="4" borderId="19" xfId="70" applyFont="1" applyFill="1" applyBorder="1" applyAlignment="1">
      <alignment horizontal="center" vertical="center" textRotation="90" wrapText="1"/>
    </xf>
    <xf numFmtId="0" fontId="44" fillId="6" borderId="31" xfId="70" applyFont="1" applyFill="1" applyBorder="1" applyAlignment="1">
      <alignment horizontal="center"/>
    </xf>
    <xf numFmtId="0" fontId="44" fillId="10" borderId="31" xfId="70" applyFont="1" applyFill="1" applyBorder="1" applyAlignment="1">
      <alignment horizontal="center"/>
    </xf>
  </cellXfs>
  <cellStyles count="95">
    <cellStyle name="Excel Built-in Currency [0]" xfId="94" xr:uid="{00000000-0005-0000-0000-000061000000}"/>
    <cellStyle name="Hipervínculo 2" xfId="3" xr:uid="{00000000-0005-0000-0000-000006000000}"/>
    <cellStyle name="Hipervínculo 3" xfId="4" xr:uid="{00000000-0005-0000-0000-000007000000}"/>
    <cellStyle name="Millares [0] 2" xfId="17" xr:uid="{00000000-0005-0000-0000-000014000000}"/>
    <cellStyle name="Millares [0] 2 2" xfId="18" xr:uid="{00000000-0005-0000-0000-000015000000}"/>
    <cellStyle name="Millares [0] 2 3" xfId="19" xr:uid="{00000000-0005-0000-0000-000016000000}"/>
    <cellStyle name="Millares [0] 3" xfId="20" xr:uid="{00000000-0005-0000-0000-000017000000}"/>
    <cellStyle name="Millares [0] 4" xfId="21" xr:uid="{00000000-0005-0000-0000-000018000000}"/>
    <cellStyle name="Millares [0] 5" xfId="22" xr:uid="{00000000-0005-0000-0000-000019000000}"/>
    <cellStyle name="Millares 2" xfId="5" xr:uid="{00000000-0005-0000-0000-000008000000}"/>
    <cellStyle name="Millares 2 2" xfId="6" xr:uid="{00000000-0005-0000-0000-000009000000}"/>
    <cellStyle name="Millares 2 3" xfId="7" xr:uid="{00000000-0005-0000-0000-00000A000000}"/>
    <cellStyle name="Millares 2 4" xfId="8" xr:uid="{00000000-0005-0000-0000-00000B000000}"/>
    <cellStyle name="Millares 2 5" xfId="9" xr:uid="{00000000-0005-0000-0000-00000C000000}"/>
    <cellStyle name="Millares 2 6" xfId="10" xr:uid="{00000000-0005-0000-0000-00000D000000}"/>
    <cellStyle name="Millares 2 7" xfId="11" xr:uid="{00000000-0005-0000-0000-00000E000000}"/>
    <cellStyle name="Millares 3" xfId="12" xr:uid="{00000000-0005-0000-0000-00000F000000}"/>
    <cellStyle name="Millares 3 2" xfId="13" xr:uid="{00000000-0005-0000-0000-000010000000}"/>
    <cellStyle name="Millares 4" xfId="14" xr:uid="{00000000-0005-0000-0000-000011000000}"/>
    <cellStyle name="Millares 5" xfId="15" xr:uid="{00000000-0005-0000-0000-000012000000}"/>
    <cellStyle name="Millares 6" xfId="16" xr:uid="{00000000-0005-0000-0000-000013000000}"/>
    <cellStyle name="Moneda" xfId="1" builtinId="4"/>
    <cellStyle name="Moneda [0] 2" xfId="42" xr:uid="{00000000-0005-0000-0000-00002D000000}"/>
    <cellStyle name="Moneda [0] 3" xfId="43" xr:uid="{00000000-0005-0000-0000-00002E000000}"/>
    <cellStyle name="Moneda 2" xfId="23" xr:uid="{00000000-0005-0000-0000-00001A000000}"/>
    <cellStyle name="Moneda 2 2" xfId="24" xr:uid="{00000000-0005-0000-0000-00001B000000}"/>
    <cellStyle name="Moneda 2 2 2" xfId="25" xr:uid="{00000000-0005-0000-0000-00001C000000}"/>
    <cellStyle name="Moneda 2 2 3" xfId="26" xr:uid="{00000000-0005-0000-0000-00001D000000}"/>
    <cellStyle name="Moneda 2 3" xfId="27" xr:uid="{00000000-0005-0000-0000-00001E000000}"/>
    <cellStyle name="Moneda 2 4" xfId="28" xr:uid="{00000000-0005-0000-0000-00001F000000}"/>
    <cellStyle name="Moneda 2 5" xfId="29" xr:uid="{00000000-0005-0000-0000-000020000000}"/>
    <cellStyle name="Moneda 2 6" xfId="30" xr:uid="{00000000-0005-0000-0000-000021000000}"/>
    <cellStyle name="Moneda 2 7" xfId="31" xr:uid="{00000000-0005-0000-0000-000022000000}"/>
    <cellStyle name="Moneda 2 8" xfId="32" xr:uid="{00000000-0005-0000-0000-000023000000}"/>
    <cellStyle name="Moneda 3" xfId="33" xr:uid="{00000000-0005-0000-0000-000024000000}"/>
    <cellStyle name="Moneda 3 2" xfId="34" xr:uid="{00000000-0005-0000-0000-000025000000}"/>
    <cellStyle name="Moneda 3 3" xfId="35" xr:uid="{00000000-0005-0000-0000-000026000000}"/>
    <cellStyle name="Moneda 4" xfId="36" xr:uid="{00000000-0005-0000-0000-000027000000}"/>
    <cellStyle name="Moneda 5" xfId="37" xr:uid="{00000000-0005-0000-0000-000028000000}"/>
    <cellStyle name="Moneda 6" xfId="38" xr:uid="{00000000-0005-0000-0000-000029000000}"/>
    <cellStyle name="Moneda 7" xfId="39" xr:uid="{00000000-0005-0000-0000-00002A000000}"/>
    <cellStyle name="Moneda 8" xfId="40" xr:uid="{00000000-0005-0000-0000-00002B000000}"/>
    <cellStyle name="Moneda 9" xfId="41" xr:uid="{00000000-0005-0000-0000-00002C000000}"/>
    <cellStyle name="Normal" xfId="0" builtinId="0"/>
    <cellStyle name="Normal 2" xfId="44" xr:uid="{00000000-0005-0000-0000-00002F000000}"/>
    <cellStyle name="Normal 2 10" xfId="45" xr:uid="{00000000-0005-0000-0000-000030000000}"/>
    <cellStyle name="Normal 2 11" xfId="46" xr:uid="{00000000-0005-0000-0000-000031000000}"/>
    <cellStyle name="Normal 2 12" xfId="47" xr:uid="{00000000-0005-0000-0000-000032000000}"/>
    <cellStyle name="Normal 2 13" xfId="48" xr:uid="{00000000-0005-0000-0000-000033000000}"/>
    <cellStyle name="Normal 2 14" xfId="49" xr:uid="{00000000-0005-0000-0000-000034000000}"/>
    <cellStyle name="Normal 2 15" xfId="50" xr:uid="{00000000-0005-0000-0000-000035000000}"/>
    <cellStyle name="Normal 2 16" xfId="51" xr:uid="{00000000-0005-0000-0000-000036000000}"/>
    <cellStyle name="Normal 2 17" xfId="52" xr:uid="{00000000-0005-0000-0000-000037000000}"/>
    <cellStyle name="Normal 2 18" xfId="53" xr:uid="{00000000-0005-0000-0000-000038000000}"/>
    <cellStyle name="Normal 2 19" xfId="54" xr:uid="{00000000-0005-0000-0000-000039000000}"/>
    <cellStyle name="Normal 2 2" xfId="55" xr:uid="{00000000-0005-0000-0000-00003A000000}"/>
    <cellStyle name="Normal 2 2 2" xfId="56" xr:uid="{00000000-0005-0000-0000-00003B000000}"/>
    <cellStyle name="Normal 2 20" xfId="57" xr:uid="{00000000-0005-0000-0000-00003C000000}"/>
    <cellStyle name="Normal 2 21" xfId="58" xr:uid="{00000000-0005-0000-0000-00003D000000}"/>
    <cellStyle name="Normal 2 22" xfId="59" xr:uid="{00000000-0005-0000-0000-00003E000000}"/>
    <cellStyle name="Normal 2 23" xfId="60" xr:uid="{00000000-0005-0000-0000-00003F000000}"/>
    <cellStyle name="Normal 2 24" xfId="61" xr:uid="{00000000-0005-0000-0000-000040000000}"/>
    <cellStyle name="Normal 2 3" xfId="62" xr:uid="{00000000-0005-0000-0000-000041000000}"/>
    <cellStyle name="Normal 2 3 4" xfId="63" xr:uid="{00000000-0005-0000-0000-000042000000}"/>
    <cellStyle name="Normal 2 4" xfId="64" xr:uid="{00000000-0005-0000-0000-000043000000}"/>
    <cellStyle name="Normal 2 5" xfId="65" xr:uid="{00000000-0005-0000-0000-000044000000}"/>
    <cellStyle name="Normal 2 6" xfId="66" xr:uid="{00000000-0005-0000-0000-000045000000}"/>
    <cellStyle name="Normal 2 7" xfId="67" xr:uid="{00000000-0005-0000-0000-000046000000}"/>
    <cellStyle name="Normal 2 8" xfId="68" xr:uid="{00000000-0005-0000-0000-000047000000}"/>
    <cellStyle name="Normal 2 9" xfId="69" xr:uid="{00000000-0005-0000-0000-000048000000}"/>
    <cellStyle name="Normal 3" xfId="70" xr:uid="{00000000-0005-0000-0000-000049000000}"/>
    <cellStyle name="Normal 3 2" xfId="71" xr:uid="{00000000-0005-0000-0000-00004A000000}"/>
    <cellStyle name="Normal 3 3" xfId="72" xr:uid="{00000000-0005-0000-0000-00004B000000}"/>
    <cellStyle name="Normal 3 4" xfId="73" xr:uid="{00000000-0005-0000-0000-00004C000000}"/>
    <cellStyle name="Normal 3 5" xfId="74" xr:uid="{00000000-0005-0000-0000-00004D000000}"/>
    <cellStyle name="Normal 3 6" xfId="75" xr:uid="{00000000-0005-0000-0000-00004E000000}"/>
    <cellStyle name="Normal 3 7" xfId="76" xr:uid="{00000000-0005-0000-0000-00004F000000}"/>
    <cellStyle name="Normal 4" xfId="77" xr:uid="{00000000-0005-0000-0000-000050000000}"/>
    <cellStyle name="Normal 4 2" xfId="78" xr:uid="{00000000-0005-0000-0000-000051000000}"/>
    <cellStyle name="Normal 4 3" xfId="79" xr:uid="{00000000-0005-0000-0000-000052000000}"/>
    <cellStyle name="Normal 4 4" xfId="80" xr:uid="{00000000-0005-0000-0000-000053000000}"/>
    <cellStyle name="Porcentaje" xfId="2" builtinId="5"/>
    <cellStyle name="Porcentaje 2" xfId="81" xr:uid="{00000000-0005-0000-0000-000054000000}"/>
    <cellStyle name="Porcentaje 2 2" xfId="82" xr:uid="{00000000-0005-0000-0000-000055000000}"/>
    <cellStyle name="Porcentaje 2 3" xfId="83" xr:uid="{00000000-0005-0000-0000-000056000000}"/>
    <cellStyle name="Porcentaje 2 4" xfId="84" xr:uid="{00000000-0005-0000-0000-000057000000}"/>
    <cellStyle name="Porcentaje 2 5" xfId="85" xr:uid="{00000000-0005-0000-0000-000058000000}"/>
    <cellStyle name="Porcentual 2" xfId="86" xr:uid="{00000000-0005-0000-0000-000059000000}"/>
    <cellStyle name="Porcentual 2 2" xfId="87" xr:uid="{00000000-0005-0000-0000-00005A000000}"/>
    <cellStyle name="Porcentual 2 3" xfId="88" xr:uid="{00000000-0005-0000-0000-00005B000000}"/>
    <cellStyle name="Porcentual 2 4" xfId="89" xr:uid="{00000000-0005-0000-0000-00005C000000}"/>
    <cellStyle name="Porcentual 2 5" xfId="90" xr:uid="{00000000-0005-0000-0000-00005D000000}"/>
    <cellStyle name="Porcentual 2 6" xfId="91" xr:uid="{00000000-0005-0000-0000-00005E000000}"/>
    <cellStyle name="Porcentual 3" xfId="92" xr:uid="{00000000-0005-0000-0000-00005F000000}"/>
    <cellStyle name="Währung" xfId="93" xr:uid="{00000000-0005-0000-0000-000060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10243E"/>
      <rgbColor rgb="FF7A9E7E"/>
      <rgbColor rgb="FF800080"/>
      <rgbColor rgb="FF008080"/>
      <rgbColor rgb="FFBFBFBF"/>
      <rgbColor rgb="FF808080"/>
      <rgbColor rgb="FFA6A6A6"/>
      <rgbColor rgb="FF993366"/>
      <rgbColor rgb="FFF2EDE4"/>
      <rgbColor rgb="FFD9D9D9"/>
      <rgbColor rgb="FF660066"/>
      <rgbColor rgb="FFFF8080"/>
      <rgbColor rgb="FF17375E"/>
      <rgbColor rgb="FFC6D9F1"/>
      <rgbColor rgb="FF0F1E2E"/>
      <rgbColor rgb="FFFF00FF"/>
      <rgbColor rgb="FFFFFF00"/>
      <rgbColor rgb="FF00FFFF"/>
      <rgbColor rgb="FF800080"/>
      <rgbColor rgb="FF800000"/>
      <rgbColor rgb="FF008080"/>
      <rgbColor rgb="FF0000FF"/>
      <rgbColor rgb="FF00CCFF"/>
      <rgbColor rgb="FFCCFFFF"/>
      <rgbColor rgb="FFEEECE1"/>
      <rgbColor rgb="FFFFE697"/>
      <rgbColor rgb="FF9BBFA0"/>
      <rgbColor rgb="FFFF99CC"/>
      <rgbColor rgb="FFB3A2C7"/>
      <rgbColor rgb="FFDDD9C3"/>
      <rgbColor rgb="FF4F81BD"/>
      <rgbColor rgb="FF60A5FA"/>
      <rgbColor rgb="FF99CC00"/>
      <rgbColor rgb="FFFCD34D"/>
      <rgbColor rgb="FFFF9900"/>
      <rgbColor rgb="FFEF4444"/>
      <rgbColor rgb="FF666699"/>
      <rgbColor rgb="FF878787"/>
      <rgbColor rgb="FF003366"/>
      <rgbColor rgb="FF22C55E"/>
      <rgbColor rgb="FF0D1F0F"/>
      <rgbColor rgb="FF2E4A30"/>
      <rgbColor rgb="FF993300"/>
      <rgbColor rgb="FF993366"/>
      <rgbColor rgb="FF254061"/>
      <rgbColor rgb="FF1A2E1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c:style val="2"/>
  <c:chart>
    <c:autoTitleDeleted val="1"/>
    <c:plotArea>
      <c:layout/>
      <c:areaChart>
        <c:grouping val="standard"/>
        <c:varyColors val="1"/>
        <c:ser>
          <c:idx val="0"/>
          <c:order val="0"/>
          <c:spPr>
            <a:solidFill>
              <a:srgbClr val="4F81BD"/>
            </a:solidFill>
            <a:ln w="25560">
              <a:noFill/>
            </a:ln>
          </c:spPr>
          <c:dLbls>
            <c:spPr>
              <a:noFill/>
              <a:ln>
                <a:noFill/>
              </a:ln>
              <a:effectLst/>
            </c:spPr>
            <c:txPr>
              <a:bodyPr wrap="square"/>
              <a:lstStyle/>
              <a:p>
                <a:pPr>
                  <a:defRPr sz="1000" b="0" strike="noStrike" spc="-1">
                    <a:solidFill>
                      <a:srgbClr val="000000"/>
                    </a:solidFill>
                    <a:latin typeface="Calibri"/>
                  </a:defRPr>
                </a:pPr>
                <a:endParaRPr lang="es-CO"/>
              </a:p>
            </c:txPr>
            <c:showLegendKey val="0"/>
            <c:showVal val="0"/>
            <c:showCatName val="0"/>
            <c:showSerName val="0"/>
            <c:showPercent val="0"/>
            <c:showBubbleSize val="1"/>
            <c:separator>; </c:separator>
            <c:showLeaderLines val="0"/>
            <c:extLst>
              <c:ext xmlns:c15="http://schemas.microsoft.com/office/drawing/2012/chart" uri="{CE6537A1-D6FC-4f65-9D91-7224C49458BB}">
                <c15:showLeaderLines val="1"/>
              </c:ext>
            </c:extLst>
          </c:dLbls>
          <c:val>
            <c:numRef>
              <c:f>0</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categories</c15:sqref>
                        </c15:formulaRef>
                      </c:ext>
                    </c:extLst>
                    <c:strCache>
                      <c:ptCount val="1"/>
                      <c:pt idx="0">
                        <c:v>1</c:v>
                      </c:pt>
                    </c:strCache>
                  </c:strRef>
                </c15:cat>
              </c15:filteredCategoryTitle>
            </c:ext>
            <c:ext xmlns:c16="http://schemas.microsoft.com/office/drawing/2014/chart" uri="{C3380CC4-5D6E-409C-BE32-E72D297353CC}">
              <c16:uniqueId val="{00000000-311B-4F4A-9C32-88393C35CD50}"/>
            </c:ext>
          </c:extLst>
        </c:ser>
        <c:dLbls>
          <c:showLegendKey val="0"/>
          <c:showVal val="0"/>
          <c:showCatName val="0"/>
          <c:showSerName val="0"/>
          <c:showPercent val="0"/>
          <c:showBubbleSize val="0"/>
        </c:dLbls>
        <c:axId val="73896548"/>
        <c:axId val="49165820"/>
      </c:areaChart>
      <c:catAx>
        <c:axId val="73896548"/>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s-CO"/>
          </a:p>
        </c:txPr>
        <c:crossAx val="49165820"/>
        <c:crosses val="autoZero"/>
        <c:auto val="1"/>
        <c:lblAlgn val="ctr"/>
        <c:lblOffset val="100"/>
        <c:noMultiLvlLbl val="0"/>
      </c:catAx>
      <c:valAx>
        <c:axId val="49165820"/>
        <c:scaling>
          <c:orientation val="minMax"/>
        </c:scaling>
        <c:delete val="0"/>
        <c:axPos val="l"/>
        <c:majorGridlines>
          <c:spPr>
            <a:ln w="9360">
              <a:solidFill>
                <a:srgbClr val="878787"/>
              </a:solidFill>
              <a:round/>
            </a:ln>
          </c:spPr>
        </c:majorGridlines>
        <c:numFmt formatCode="General" sourceLinked="1"/>
        <c:majorTickMark val="none"/>
        <c:minorTickMark val="none"/>
        <c:tickLblPos val="nextTo"/>
        <c:spPr>
          <a:ln w="9360">
            <a:solidFill>
              <a:srgbClr val="878787"/>
            </a:solidFill>
            <a:round/>
          </a:ln>
        </c:spPr>
        <c:txPr>
          <a:bodyPr/>
          <a:lstStyle/>
          <a:p>
            <a:pPr>
              <a:defRPr sz="1000" b="0" strike="noStrike" spc="-1">
                <a:solidFill>
                  <a:srgbClr val="000000"/>
                </a:solidFill>
                <a:latin typeface="Calibri"/>
              </a:defRPr>
            </a:pPr>
            <a:endParaRPr lang="es-CO"/>
          </a:p>
        </c:txPr>
        <c:crossAx val="73896548"/>
        <c:crosses val="autoZero"/>
        <c:crossBetween val="midCat"/>
      </c:valAx>
      <c:spPr>
        <a:noFill/>
        <a:ln w="0">
          <a:noFill/>
        </a:ln>
      </c:spPr>
    </c:plotArea>
    <c:plotVisOnly val="1"/>
    <c:dispBlanksAs val="gap"/>
    <c:showDLblsOverMax val="1"/>
  </c:chart>
  <c:spPr>
    <a:solidFill>
      <a:srgbClr val="FFFFFF"/>
    </a:solidFill>
    <a:ln w="9360">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xl/media/image1.pn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xl/media/image3.png"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xl/media/image5.png"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xl/media/image8.png"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xl/media/image9.png" TargetMode="External"/></Relationships>
</file>

<file path=xl/drawings/_rels/drawing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xl/media/image10.png" TargetMode="Externa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1781280</xdr:colOff>
      <xdr:row>0</xdr:row>
      <xdr:rowOff>209520</xdr:rowOff>
    </xdr:from>
    <xdr:to>
      <xdr:col>1</xdr:col>
      <xdr:colOff>2419200</xdr:colOff>
      <xdr:row>3</xdr:row>
      <xdr:rowOff>26640</xdr:rowOff>
    </xdr:to>
    <xdr:pic>
      <xdr:nvPicPr>
        <xdr:cNvPr id="2" name="4 Imagen">
          <a:hlinkClick xmlns:r="http://schemas.openxmlformats.org/officeDocument/2006/relationships" r:id="rId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xdr:blipFill>
      <xdr:spPr>
        <a:xfrm>
          <a:off x="1932480" y="209520"/>
          <a:ext cx="637920" cy="598320"/>
        </a:xfrm>
        <a:prstGeom prst="rect">
          <a:avLst/>
        </a:prstGeom>
        <a:ln w="0">
          <a:noFill/>
        </a:ln>
      </xdr:spPr>
    </xdr:pic>
    <xdr:clientData/>
  </xdr:twoCellAnchor>
  <xdr:twoCellAnchor editAs="oneCell">
    <xdr:from>
      <xdr:col>1</xdr:col>
      <xdr:colOff>304920</xdr:colOff>
      <xdr:row>0</xdr:row>
      <xdr:rowOff>228600</xdr:rowOff>
    </xdr:from>
    <xdr:to>
      <xdr:col>1</xdr:col>
      <xdr:colOff>885600</xdr:colOff>
      <xdr:row>3</xdr:row>
      <xdr:rowOff>18720</xdr:rowOff>
    </xdr:to>
    <xdr:pic>
      <xdr:nvPicPr>
        <xdr:cNvPr id="3" name="5 Imagen">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3"/>
        <a:stretch/>
      </xdr:blipFill>
      <xdr:spPr>
        <a:xfrm>
          <a:off x="456120" y="228600"/>
          <a:ext cx="580680" cy="5713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746280</xdr:colOff>
      <xdr:row>0</xdr:row>
      <xdr:rowOff>222120</xdr:rowOff>
    </xdr:from>
    <xdr:to>
      <xdr:col>0</xdr:col>
      <xdr:colOff>1326960</xdr:colOff>
      <xdr:row>3</xdr:row>
      <xdr:rowOff>25920</xdr:rowOff>
    </xdr:to>
    <xdr:pic>
      <xdr:nvPicPr>
        <xdr:cNvPr id="2" name="5 Imagen">
          <a:hlinkClick xmlns:r="http://schemas.openxmlformats.org/officeDocument/2006/relationships" r:id="rId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xdr:blipFill>
      <xdr:spPr>
        <a:xfrm>
          <a:off x="746280" y="222120"/>
          <a:ext cx="580680" cy="565920"/>
        </a:xfrm>
        <a:prstGeom prst="rect">
          <a:avLst/>
        </a:prstGeom>
        <a:ln w="0">
          <a:noFill/>
        </a:ln>
      </xdr:spPr>
    </xdr:pic>
    <xdr:clientData/>
  </xdr:twoCellAnchor>
  <xdr:twoCellAnchor editAs="oneCell">
    <xdr:from>
      <xdr:col>0</xdr:col>
      <xdr:colOff>746280</xdr:colOff>
      <xdr:row>0</xdr:row>
      <xdr:rowOff>222120</xdr:rowOff>
    </xdr:from>
    <xdr:to>
      <xdr:col>0</xdr:col>
      <xdr:colOff>1326960</xdr:colOff>
      <xdr:row>3</xdr:row>
      <xdr:rowOff>25920</xdr:rowOff>
    </xdr:to>
    <xdr:pic>
      <xdr:nvPicPr>
        <xdr:cNvPr id="3" name="5 Imagen">
          <a:hlinkClick xmlns:r="http://schemas.openxmlformats.org/officeDocument/2006/relationships" r:id="rId1"/>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2"/>
        <a:stretch/>
      </xdr:blipFill>
      <xdr:spPr>
        <a:xfrm>
          <a:off x="746280" y="222120"/>
          <a:ext cx="580680" cy="5659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580680</xdr:colOff>
      <xdr:row>2</xdr:row>
      <xdr:rowOff>140040</xdr:rowOff>
    </xdr:to>
    <xdr:pic>
      <xdr:nvPicPr>
        <xdr:cNvPr id="4" name="5 Imagen">
          <a:hlinkClick xmlns:r="http://schemas.openxmlformats.org/officeDocument/2006/relationships" r:id="rId1"/>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2"/>
        <a:stretch/>
      </xdr:blipFill>
      <xdr:spPr>
        <a:xfrm>
          <a:off x="302400" y="0"/>
          <a:ext cx="580680" cy="559080"/>
        </a:xfrm>
        <a:prstGeom prst="rect">
          <a:avLst/>
        </a:prstGeom>
        <a:ln w="0">
          <a:noFill/>
        </a:ln>
      </xdr:spPr>
    </xdr:pic>
    <xdr:clientData/>
  </xdr:twoCellAnchor>
  <xdr:twoCellAnchor editAs="oneCell">
    <xdr:from>
      <xdr:col>1</xdr:col>
      <xdr:colOff>0</xdr:colOff>
      <xdr:row>0</xdr:row>
      <xdr:rowOff>0</xdr:rowOff>
    </xdr:from>
    <xdr:to>
      <xdr:col>1</xdr:col>
      <xdr:colOff>580680</xdr:colOff>
      <xdr:row>2</xdr:row>
      <xdr:rowOff>140040</xdr:rowOff>
    </xdr:to>
    <xdr:pic>
      <xdr:nvPicPr>
        <xdr:cNvPr id="5" name="5 Imagen">
          <a:hlinkClick xmlns:r="http://schemas.openxmlformats.org/officeDocument/2006/relationships" r:id="rId1"/>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2"/>
        <a:stretch/>
      </xdr:blipFill>
      <xdr:spPr>
        <a:xfrm>
          <a:off x="302400" y="0"/>
          <a:ext cx="580680" cy="559080"/>
        </a:xfrm>
        <a:prstGeom prst="rect">
          <a:avLst/>
        </a:prstGeom>
        <a:ln w="0">
          <a:noFill/>
        </a:ln>
      </xdr:spPr>
    </xdr:pic>
    <xdr:clientData/>
  </xdr:twoCellAnchor>
  <xdr:twoCellAnchor editAs="oneCell">
    <xdr:from>
      <xdr:col>1</xdr:col>
      <xdr:colOff>0</xdr:colOff>
      <xdr:row>0</xdr:row>
      <xdr:rowOff>0</xdr:rowOff>
    </xdr:from>
    <xdr:to>
      <xdr:col>1</xdr:col>
      <xdr:colOff>580680</xdr:colOff>
      <xdr:row>2</xdr:row>
      <xdr:rowOff>140040</xdr:rowOff>
    </xdr:to>
    <xdr:pic>
      <xdr:nvPicPr>
        <xdr:cNvPr id="6" name="5 Imagen">
          <a:hlinkClick xmlns:r="http://schemas.openxmlformats.org/officeDocument/2006/relationships" r:id="rId1"/>
          <a:extLst>
            <a:ext uri="{FF2B5EF4-FFF2-40B4-BE49-F238E27FC236}">
              <a16:creationId xmlns:a16="http://schemas.microsoft.com/office/drawing/2014/main" id="{00000000-0008-0000-0300-000006000000}"/>
            </a:ext>
          </a:extLst>
        </xdr:cNvPr>
        <xdr:cNvPicPr/>
      </xdr:nvPicPr>
      <xdr:blipFill>
        <a:blip xmlns:r="http://schemas.openxmlformats.org/officeDocument/2006/relationships" r:embed="rId2"/>
        <a:stretch/>
      </xdr:blipFill>
      <xdr:spPr>
        <a:xfrm>
          <a:off x="302400" y="0"/>
          <a:ext cx="580680" cy="55908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64440</xdr:colOff>
      <xdr:row>0</xdr:row>
      <xdr:rowOff>0</xdr:rowOff>
    </xdr:from>
    <xdr:to>
      <xdr:col>1</xdr:col>
      <xdr:colOff>580680</xdr:colOff>
      <xdr:row>2</xdr:row>
      <xdr:rowOff>95040</xdr:rowOff>
    </xdr:to>
    <xdr:pic>
      <xdr:nvPicPr>
        <xdr:cNvPr id="7" name="5 Imagen">
          <a:hlinkClick xmlns:r="http://schemas.openxmlformats.org/officeDocument/2006/relationships" r:id="rId1"/>
          <a:extLst>
            <a:ext uri="{FF2B5EF4-FFF2-40B4-BE49-F238E27FC236}">
              <a16:creationId xmlns:a16="http://schemas.microsoft.com/office/drawing/2014/main" id="{00000000-0008-0000-0500-000007000000}"/>
            </a:ext>
          </a:extLst>
        </xdr:cNvPr>
        <xdr:cNvPicPr/>
      </xdr:nvPicPr>
      <xdr:blipFill>
        <a:blip xmlns:r="http://schemas.openxmlformats.org/officeDocument/2006/relationships" r:embed="rId2"/>
        <a:stretch/>
      </xdr:blipFill>
      <xdr:spPr>
        <a:xfrm>
          <a:off x="195120" y="0"/>
          <a:ext cx="516240" cy="51408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57240</xdr:colOff>
      <xdr:row>0</xdr:row>
      <xdr:rowOff>237960</xdr:rowOff>
    </xdr:from>
    <xdr:to>
      <xdr:col>2</xdr:col>
      <xdr:colOff>160560</xdr:colOff>
      <xdr:row>3</xdr:row>
      <xdr:rowOff>69120</xdr:rowOff>
    </xdr:to>
    <xdr:pic>
      <xdr:nvPicPr>
        <xdr:cNvPr id="8" name="2 Imagen">
          <a:hlinkClick xmlns:r="http://schemas.openxmlformats.org/officeDocument/2006/relationships" r:id="rId1"/>
          <a:extLst>
            <a:ext uri="{FF2B5EF4-FFF2-40B4-BE49-F238E27FC236}">
              <a16:creationId xmlns:a16="http://schemas.microsoft.com/office/drawing/2014/main" id="{00000000-0008-0000-0600-000008000000}"/>
            </a:ext>
          </a:extLst>
        </xdr:cNvPr>
        <xdr:cNvPicPr/>
      </xdr:nvPicPr>
      <xdr:blipFill>
        <a:blip xmlns:r="http://schemas.openxmlformats.org/officeDocument/2006/relationships" r:embed="rId2"/>
        <a:stretch/>
      </xdr:blipFill>
      <xdr:spPr>
        <a:xfrm>
          <a:off x="752040" y="237960"/>
          <a:ext cx="667080" cy="59328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293400</xdr:colOff>
      <xdr:row>5</xdr:row>
      <xdr:rowOff>135360</xdr:rowOff>
    </xdr:from>
    <xdr:to>
      <xdr:col>15</xdr:col>
      <xdr:colOff>83520</xdr:colOff>
      <xdr:row>28</xdr:row>
      <xdr:rowOff>119880</xdr:rowOff>
    </xdr:to>
    <xdr:graphicFrame macro="">
      <xdr:nvGraphicFramePr>
        <xdr:cNvPr id="9" name="Chart 1">
          <a:extLst>
            <a:ext uri="{FF2B5EF4-FFF2-40B4-BE49-F238E27FC236}">
              <a16:creationId xmlns:a16="http://schemas.microsoft.com/office/drawing/2014/main" id="{00000000-0008-0000-07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85680</xdr:colOff>
      <xdr:row>1</xdr:row>
      <xdr:rowOff>57240</xdr:rowOff>
    </xdr:from>
    <xdr:to>
      <xdr:col>1</xdr:col>
      <xdr:colOff>666360</xdr:colOff>
      <xdr:row>4</xdr:row>
      <xdr:rowOff>57240</xdr:rowOff>
    </xdr:to>
    <xdr:pic>
      <xdr:nvPicPr>
        <xdr:cNvPr id="10" name="4 Imagen">
          <a:hlinkClick xmlns:r="http://schemas.openxmlformats.org/officeDocument/2006/relationships" r:id="rId2"/>
          <a:extLst>
            <a:ext uri="{FF2B5EF4-FFF2-40B4-BE49-F238E27FC236}">
              <a16:creationId xmlns:a16="http://schemas.microsoft.com/office/drawing/2014/main" id="{00000000-0008-0000-0700-00000A000000}"/>
            </a:ext>
          </a:extLst>
        </xdr:cNvPr>
        <xdr:cNvPicPr/>
      </xdr:nvPicPr>
      <xdr:blipFill>
        <a:blip xmlns:r="http://schemas.openxmlformats.org/officeDocument/2006/relationships" r:embed="rId3"/>
        <a:stretch/>
      </xdr:blipFill>
      <xdr:spPr>
        <a:xfrm>
          <a:off x="326880" y="247680"/>
          <a:ext cx="580680" cy="57168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medicare.gov/" TargetMode="External"/><Relationship Id="rId2" Type="http://schemas.openxmlformats.org/officeDocument/2006/relationships/hyperlink" Target="https://www.nationallife.com/" TargetMode="External"/><Relationship Id="rId1" Type="http://schemas.openxmlformats.org/officeDocument/2006/relationships/hyperlink" Target="https://marketplace.cms.gov/" TargetMode="External"/><Relationship Id="rId6" Type="http://schemas.openxmlformats.org/officeDocument/2006/relationships/hyperlink" Target="https://www.nationallife.com/" TargetMode="External"/><Relationship Id="rId5" Type="http://schemas.openxmlformats.org/officeDocument/2006/relationships/hyperlink" Target="https://www.fglife.com/" TargetMode="External"/><Relationship Id="rId4" Type="http://schemas.openxmlformats.org/officeDocument/2006/relationships/hyperlink" Target="https://www.uhc.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2C55E"/>
  </sheetPr>
  <dimension ref="A1:I25"/>
  <sheetViews>
    <sheetView tabSelected="1" zoomScaleNormal="100" workbookViewId="0">
      <pane ySplit="4" topLeftCell="A5" activePane="bottomLeft" state="frozen"/>
      <selection pane="bottomLeft" sqref="A1:I1"/>
    </sheetView>
  </sheetViews>
  <sheetFormatPr baseColWidth="10" defaultColWidth="8.7109375" defaultRowHeight="15"/>
  <cols>
    <col min="1" max="1" width="5" customWidth="1"/>
    <col min="2" max="2" width="28" customWidth="1"/>
    <col min="3" max="3" width="16" customWidth="1"/>
    <col min="4" max="5" width="14" customWidth="1"/>
    <col min="6" max="6" width="36" customWidth="1"/>
    <col min="7" max="8" width="22" customWidth="1"/>
    <col min="9" max="9" width="20" customWidth="1"/>
  </cols>
  <sheetData>
    <row r="1" spans="1:9" ht="18" customHeight="1">
      <c r="A1" s="12" t="s">
        <v>0</v>
      </c>
      <c r="B1" s="12"/>
      <c r="C1" s="12"/>
      <c r="D1" s="12"/>
      <c r="E1" s="12"/>
      <c r="F1" s="12"/>
      <c r="G1" s="12"/>
      <c r="H1" s="12"/>
      <c r="I1" s="12"/>
    </row>
    <row r="2" spans="1:9" ht="39.75" customHeight="1">
      <c r="A2" s="11" t="s">
        <v>1</v>
      </c>
      <c r="B2" s="11"/>
      <c r="C2" s="11"/>
      <c r="D2" s="11"/>
      <c r="E2" s="11"/>
      <c r="F2" s="11"/>
      <c r="G2" s="11"/>
      <c r="H2" s="11"/>
      <c r="I2" s="11"/>
    </row>
    <row r="3" spans="1:9" ht="15.75" customHeight="1">
      <c r="A3" s="10" t="s">
        <v>2</v>
      </c>
      <c r="B3" s="10"/>
      <c r="C3" s="10"/>
      <c r="D3" s="10"/>
      <c r="E3" s="10"/>
      <c r="F3" s="10"/>
      <c r="G3" s="10"/>
      <c r="H3" s="10"/>
      <c r="I3" s="10"/>
    </row>
    <row r="4" spans="1:9" ht="31.5" customHeight="1">
      <c r="A4" s="13" t="s">
        <v>3</v>
      </c>
      <c r="B4" s="13" t="s">
        <v>4</v>
      </c>
      <c r="C4" s="13" t="s">
        <v>5</v>
      </c>
      <c r="D4" s="13" t="s">
        <v>6</v>
      </c>
      <c r="E4" s="13" t="s">
        <v>7</v>
      </c>
      <c r="F4" s="13" t="s">
        <v>8</v>
      </c>
      <c r="G4" s="13" t="s">
        <v>9</v>
      </c>
      <c r="H4" s="13" t="s">
        <v>10</v>
      </c>
      <c r="I4" s="13" t="s">
        <v>11</v>
      </c>
    </row>
    <row r="5" spans="1:9" ht="21.75" customHeight="1">
      <c r="A5" s="14">
        <v>1</v>
      </c>
      <c r="B5" s="15" t="s">
        <v>12</v>
      </c>
      <c r="C5" s="16">
        <v>350</v>
      </c>
      <c r="D5" s="17" t="s">
        <v>13</v>
      </c>
      <c r="E5" s="18" t="s">
        <v>14</v>
      </c>
      <c r="F5" s="19" t="s">
        <v>15</v>
      </c>
      <c r="G5" s="20"/>
      <c r="H5" s="21"/>
      <c r="I5" s="22" t="s">
        <v>16</v>
      </c>
    </row>
    <row r="6" spans="1:9" ht="21.75" customHeight="1">
      <c r="A6" s="14">
        <v>2</v>
      </c>
      <c r="B6" s="23" t="s">
        <v>17</v>
      </c>
      <c r="C6" s="24">
        <v>120</v>
      </c>
      <c r="D6" s="25" t="s">
        <v>18</v>
      </c>
      <c r="E6" s="18" t="s">
        <v>14</v>
      </c>
      <c r="F6" s="26" t="s">
        <v>19</v>
      </c>
      <c r="G6" s="27"/>
      <c r="H6" s="21"/>
      <c r="I6" s="28" t="s">
        <v>20</v>
      </c>
    </row>
    <row r="7" spans="1:9" ht="21.75" customHeight="1">
      <c r="A7" s="14">
        <v>3</v>
      </c>
      <c r="B7" s="15" t="s">
        <v>21</v>
      </c>
      <c r="C7" s="16">
        <v>174.7</v>
      </c>
      <c r="D7" s="17" t="s">
        <v>13</v>
      </c>
      <c r="E7" s="29" t="s">
        <v>22</v>
      </c>
      <c r="F7" s="19" t="s">
        <v>23</v>
      </c>
      <c r="G7" s="20"/>
      <c r="H7" s="21"/>
      <c r="I7" s="22" t="s">
        <v>24</v>
      </c>
    </row>
    <row r="8" spans="1:9" ht="21.75" customHeight="1">
      <c r="A8" s="14">
        <v>4</v>
      </c>
      <c r="B8" s="23" t="s">
        <v>25</v>
      </c>
      <c r="C8" s="24">
        <v>45</v>
      </c>
      <c r="D8" s="25" t="s">
        <v>26</v>
      </c>
      <c r="E8" s="18" t="s">
        <v>14</v>
      </c>
      <c r="F8" s="26" t="s">
        <v>27</v>
      </c>
      <c r="G8" s="27"/>
      <c r="H8" s="21"/>
      <c r="I8" s="28" t="s">
        <v>28</v>
      </c>
    </row>
    <row r="9" spans="1:9" ht="21.75" customHeight="1">
      <c r="A9" s="14">
        <v>5</v>
      </c>
      <c r="B9" s="15" t="s">
        <v>29</v>
      </c>
      <c r="C9" s="16">
        <v>200</v>
      </c>
      <c r="D9" s="17" t="s">
        <v>30</v>
      </c>
      <c r="E9" s="18" t="s">
        <v>14</v>
      </c>
      <c r="F9" s="19" t="s">
        <v>31</v>
      </c>
      <c r="G9" s="20"/>
      <c r="H9" s="21"/>
      <c r="I9" s="22" t="s">
        <v>32</v>
      </c>
    </row>
    <row r="10" spans="1:9" ht="21.75" customHeight="1">
      <c r="A10" s="14">
        <v>6</v>
      </c>
      <c r="B10" s="23" t="s">
        <v>33</v>
      </c>
      <c r="C10" s="24">
        <v>150</v>
      </c>
      <c r="D10" s="25" t="s">
        <v>34</v>
      </c>
      <c r="E10" s="29" t="s">
        <v>22</v>
      </c>
      <c r="F10" s="26" t="s">
        <v>19</v>
      </c>
      <c r="G10" s="27"/>
      <c r="H10" s="21"/>
      <c r="I10" s="28" t="s">
        <v>35</v>
      </c>
    </row>
    <row r="11" spans="1:9" ht="21.75" customHeight="1">
      <c r="A11" s="14">
        <v>7</v>
      </c>
      <c r="B11" s="15" t="s">
        <v>36</v>
      </c>
      <c r="C11" s="16">
        <v>1200</v>
      </c>
      <c r="D11" s="17" t="s">
        <v>13</v>
      </c>
      <c r="E11" s="18" t="s">
        <v>14</v>
      </c>
      <c r="F11" s="15"/>
      <c r="G11" s="20"/>
      <c r="H11" s="21"/>
      <c r="I11" s="22"/>
    </row>
    <row r="12" spans="1:9" ht="21.75" customHeight="1">
      <c r="A12" s="14">
        <v>8</v>
      </c>
      <c r="B12" s="23" t="s">
        <v>37</v>
      </c>
      <c r="C12" s="24">
        <v>80</v>
      </c>
      <c r="D12" s="25" t="s">
        <v>38</v>
      </c>
      <c r="E12" s="29" t="s">
        <v>22</v>
      </c>
      <c r="F12" s="23"/>
      <c r="G12" s="27"/>
      <c r="H12" s="21"/>
      <c r="I12" s="28"/>
    </row>
    <row r="13" spans="1:9" ht="21.75" customHeight="1">
      <c r="A13" s="14">
        <v>9</v>
      </c>
      <c r="B13" s="15" t="s">
        <v>39</v>
      </c>
      <c r="C13" s="16">
        <v>65</v>
      </c>
      <c r="D13" s="17" t="s">
        <v>40</v>
      </c>
      <c r="E13" s="18" t="s">
        <v>14</v>
      </c>
      <c r="F13" s="15"/>
      <c r="G13" s="20"/>
      <c r="H13" s="21"/>
      <c r="I13" s="22"/>
    </row>
    <row r="14" spans="1:9" ht="21.75" customHeight="1">
      <c r="A14" s="14">
        <v>10</v>
      </c>
      <c r="B14" s="23" t="s">
        <v>41</v>
      </c>
      <c r="C14" s="24">
        <v>30</v>
      </c>
      <c r="D14" s="25" t="s">
        <v>30</v>
      </c>
      <c r="E14" s="18" t="s">
        <v>14</v>
      </c>
      <c r="F14" s="23"/>
      <c r="G14" s="27"/>
      <c r="H14" s="21"/>
      <c r="I14" s="28"/>
    </row>
    <row r="15" spans="1:9" ht="21.75" customHeight="1">
      <c r="A15" s="14"/>
      <c r="B15" s="15"/>
      <c r="C15" s="30"/>
      <c r="D15" s="17"/>
      <c r="E15" s="31"/>
      <c r="F15" s="15"/>
      <c r="G15" s="20"/>
      <c r="H15" s="21"/>
      <c r="I15" s="22"/>
    </row>
    <row r="16" spans="1:9" ht="21.75" customHeight="1">
      <c r="A16" s="14"/>
      <c r="B16" s="23"/>
      <c r="C16" s="32"/>
      <c r="D16" s="25"/>
      <c r="E16" s="31"/>
      <c r="F16" s="23"/>
      <c r="G16" s="27"/>
      <c r="H16" s="21"/>
      <c r="I16" s="28"/>
    </row>
    <row r="17" spans="1:9" ht="21.75" customHeight="1">
      <c r="A17" s="14"/>
      <c r="B17" s="15"/>
      <c r="C17" s="30"/>
      <c r="D17" s="17"/>
      <c r="E17" s="31"/>
      <c r="F17" s="15"/>
      <c r="G17" s="20"/>
      <c r="H17" s="21"/>
      <c r="I17" s="22"/>
    </row>
    <row r="18" spans="1:9" ht="21.75" customHeight="1">
      <c r="A18" s="14"/>
      <c r="B18" s="23"/>
      <c r="C18" s="32"/>
      <c r="D18" s="25"/>
      <c r="E18" s="31"/>
      <c r="F18" s="23"/>
      <c r="G18" s="27"/>
      <c r="H18" s="21"/>
      <c r="I18" s="28"/>
    </row>
    <row r="19" spans="1:9" ht="21.75" customHeight="1">
      <c r="A19" s="14"/>
      <c r="B19" s="15"/>
      <c r="C19" s="30"/>
      <c r="D19" s="17"/>
      <c r="E19" s="31"/>
      <c r="F19" s="15"/>
      <c r="G19" s="20"/>
      <c r="H19" s="21"/>
      <c r="I19" s="22"/>
    </row>
    <row r="20" spans="1:9" ht="27.75" customHeight="1">
      <c r="A20" s="9" t="s">
        <v>42</v>
      </c>
      <c r="B20" s="9"/>
      <c r="C20" s="33">
        <f>SUMIF(C5:C19,"&gt;0",C5:C19)</f>
        <v>2414.6999999999998</v>
      </c>
      <c r="D20" s="34"/>
      <c r="E20" s="34"/>
      <c r="F20" s="34"/>
      <c r="G20" s="34"/>
      <c r="H20" s="34"/>
      <c r="I20" s="34"/>
    </row>
    <row r="22" spans="1:9" ht="18" customHeight="1">
      <c r="A22" s="8" t="s">
        <v>43</v>
      </c>
      <c r="B22" s="8"/>
      <c r="C22" s="8"/>
      <c r="D22" s="8"/>
      <c r="E22" s="8"/>
      <c r="F22" s="8"/>
      <c r="G22" s="8"/>
      <c r="H22" s="8"/>
      <c r="I22" s="8"/>
    </row>
    <row r="23" spans="1:9" ht="19.5" customHeight="1">
      <c r="A23" s="7" t="s">
        <v>14</v>
      </c>
      <c r="B23" s="7"/>
      <c r="C23" s="7"/>
      <c r="D23" s="6" t="s">
        <v>22</v>
      </c>
      <c r="E23" s="6"/>
      <c r="F23" s="6"/>
      <c r="G23" s="5" t="s">
        <v>44</v>
      </c>
      <c r="H23" s="5"/>
      <c r="I23" s="5"/>
    </row>
    <row r="25" spans="1:9" ht="18" customHeight="1">
      <c r="A25" s="4" t="s">
        <v>45</v>
      </c>
      <c r="B25" s="4"/>
      <c r="C25" s="4"/>
      <c r="D25" s="4"/>
      <c r="E25" s="4"/>
      <c r="F25" s="4"/>
      <c r="G25" s="4"/>
      <c r="H25" s="4"/>
      <c r="I25" s="4"/>
    </row>
  </sheetData>
  <mergeCells count="9">
    <mergeCell ref="A23:C23"/>
    <mergeCell ref="D23:F23"/>
    <mergeCell ref="G23:I23"/>
    <mergeCell ref="A25:I25"/>
    <mergeCell ref="A1:I1"/>
    <mergeCell ref="A2:I2"/>
    <mergeCell ref="A3:I3"/>
    <mergeCell ref="A20:B20"/>
    <mergeCell ref="A22:I22"/>
  </mergeCells>
  <hyperlinks>
    <hyperlink ref="F5" r:id="rId1" xr:uid="{00000000-0004-0000-0000-000000000000}"/>
    <hyperlink ref="F6" r:id="rId2" xr:uid="{00000000-0004-0000-0000-000001000000}"/>
    <hyperlink ref="F7" r:id="rId3" xr:uid="{00000000-0004-0000-0000-000002000000}"/>
    <hyperlink ref="F8" r:id="rId4" xr:uid="{00000000-0004-0000-0000-000003000000}"/>
    <hyperlink ref="F9" r:id="rId5" xr:uid="{00000000-0004-0000-0000-000004000000}"/>
    <hyperlink ref="F10" r:id="rId6" xr:uid="{00000000-0004-0000-0000-000005000000}"/>
  </hyperlinks>
  <pageMargins left="0.75" right="0.75" top="1" bottom="1"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2C55E"/>
  </sheetPr>
  <dimension ref="C2:I74"/>
  <sheetViews>
    <sheetView showGridLines="0" topLeftCell="A52" zoomScaleNormal="100" workbookViewId="0">
      <selection activeCell="K14" sqref="K14"/>
    </sheetView>
  </sheetViews>
  <sheetFormatPr baseColWidth="10" defaultColWidth="11" defaultRowHeight="15"/>
  <cols>
    <col min="3" max="3" width="39" customWidth="1"/>
    <col min="9" max="9" width="14.85546875" customWidth="1"/>
  </cols>
  <sheetData>
    <row r="2" spans="3:9" ht="16.5" customHeight="1">
      <c r="C2" s="344" t="s">
        <v>518</v>
      </c>
      <c r="D2" s="344" t="s">
        <v>519</v>
      </c>
      <c r="E2" s="344" t="s">
        <v>520</v>
      </c>
      <c r="F2" s="344" t="s">
        <v>521</v>
      </c>
      <c r="G2" s="344" t="s">
        <v>522</v>
      </c>
      <c r="H2" s="344" t="s">
        <v>523</v>
      </c>
      <c r="I2" s="344" t="s">
        <v>524</v>
      </c>
    </row>
    <row r="3" spans="3:9">
      <c r="C3" s="345" t="s">
        <v>525</v>
      </c>
      <c r="D3" s="345" t="s">
        <v>526</v>
      </c>
      <c r="E3" s="345" t="s">
        <v>527</v>
      </c>
      <c r="F3" s="345" t="s">
        <v>528</v>
      </c>
      <c r="G3" s="345" t="s">
        <v>529</v>
      </c>
      <c r="H3" s="345" t="s">
        <v>530</v>
      </c>
      <c r="I3" s="346" t="s">
        <v>531</v>
      </c>
    </row>
    <row r="4" spans="3:9">
      <c r="C4" s="345" t="s">
        <v>532</v>
      </c>
      <c r="D4" s="345" t="s">
        <v>526</v>
      </c>
      <c r="E4" s="345" t="s">
        <v>533</v>
      </c>
      <c r="F4" s="345" t="s">
        <v>528</v>
      </c>
      <c r="G4" s="345" t="s">
        <v>534</v>
      </c>
      <c r="H4" s="345" t="s">
        <v>535</v>
      </c>
      <c r="I4" s="346" t="s">
        <v>531</v>
      </c>
    </row>
    <row r="5" spans="3:9">
      <c r="C5" s="345" t="s">
        <v>536</v>
      </c>
      <c r="D5" s="345" t="s">
        <v>526</v>
      </c>
      <c r="E5" s="345" t="s">
        <v>537</v>
      </c>
      <c r="F5" s="345" t="s">
        <v>528</v>
      </c>
      <c r="G5" s="345" t="s">
        <v>538</v>
      </c>
      <c r="H5" s="345" t="s">
        <v>535</v>
      </c>
      <c r="I5" s="346" t="s">
        <v>531</v>
      </c>
    </row>
    <row r="6" spans="3:9">
      <c r="C6" s="345" t="s">
        <v>539</v>
      </c>
      <c r="D6" s="345" t="s">
        <v>526</v>
      </c>
      <c r="E6" s="345" t="s">
        <v>537</v>
      </c>
      <c r="F6" s="345" t="s">
        <v>528</v>
      </c>
      <c r="G6" s="345" t="s">
        <v>540</v>
      </c>
      <c r="H6" s="345" t="s">
        <v>535</v>
      </c>
      <c r="I6" s="346" t="s">
        <v>531</v>
      </c>
    </row>
    <row r="7" spans="3:9">
      <c r="C7" s="345" t="s">
        <v>541</v>
      </c>
      <c r="D7" s="345" t="s">
        <v>526</v>
      </c>
      <c r="E7" s="345" t="s">
        <v>537</v>
      </c>
      <c r="F7" s="345" t="s">
        <v>528</v>
      </c>
      <c r="G7" s="345" t="s">
        <v>542</v>
      </c>
      <c r="H7" s="345" t="s">
        <v>535</v>
      </c>
      <c r="I7" s="346" t="s">
        <v>531</v>
      </c>
    </row>
    <row r="8" spans="3:9">
      <c r="C8" s="345" t="s">
        <v>543</v>
      </c>
      <c r="D8" s="345" t="s">
        <v>526</v>
      </c>
      <c r="E8" s="345" t="s">
        <v>527</v>
      </c>
      <c r="F8" s="345" t="s">
        <v>528</v>
      </c>
      <c r="G8" s="345" t="s">
        <v>529</v>
      </c>
      <c r="H8" s="345" t="s">
        <v>530</v>
      </c>
      <c r="I8" s="346" t="s">
        <v>531</v>
      </c>
    </row>
    <row r="9" spans="3:9">
      <c r="C9" s="345" t="s">
        <v>261</v>
      </c>
      <c r="D9" s="345" t="s">
        <v>526</v>
      </c>
      <c r="E9" s="345" t="s">
        <v>527</v>
      </c>
      <c r="F9" s="345" t="s">
        <v>528</v>
      </c>
      <c r="G9" s="345" t="s">
        <v>529</v>
      </c>
      <c r="H9" s="345" t="s">
        <v>530</v>
      </c>
      <c r="I9" s="346" t="s">
        <v>531</v>
      </c>
    </row>
    <row r="10" spans="3:9">
      <c r="C10" s="345" t="s">
        <v>544</v>
      </c>
      <c r="D10" s="345" t="s">
        <v>526</v>
      </c>
      <c r="E10" s="345" t="s">
        <v>537</v>
      </c>
      <c r="F10" s="345" t="s">
        <v>528</v>
      </c>
      <c r="G10" s="345" t="s">
        <v>529</v>
      </c>
      <c r="H10" s="345" t="s">
        <v>535</v>
      </c>
      <c r="I10" s="346" t="s">
        <v>531</v>
      </c>
    </row>
    <row r="11" spans="3:9">
      <c r="C11" s="345" t="s">
        <v>545</v>
      </c>
      <c r="D11" s="345" t="s">
        <v>526</v>
      </c>
      <c r="E11" s="345" t="s">
        <v>533</v>
      </c>
      <c r="F11" s="345" t="s">
        <v>528</v>
      </c>
      <c r="G11" s="345" t="s">
        <v>529</v>
      </c>
      <c r="H11" s="345" t="s">
        <v>535</v>
      </c>
      <c r="I11" s="346" t="s">
        <v>531</v>
      </c>
    </row>
    <row r="12" spans="3:9">
      <c r="C12" s="345" t="s">
        <v>546</v>
      </c>
      <c r="D12" s="345" t="s">
        <v>526</v>
      </c>
      <c r="E12" s="345" t="s">
        <v>547</v>
      </c>
      <c r="F12" s="345" t="s">
        <v>528</v>
      </c>
      <c r="G12" s="345" t="s">
        <v>529</v>
      </c>
      <c r="H12" s="345" t="s">
        <v>535</v>
      </c>
      <c r="I12" s="346" t="s">
        <v>531</v>
      </c>
    </row>
    <row r="13" spans="3:9">
      <c r="C13" s="345" t="s">
        <v>548</v>
      </c>
      <c r="D13" s="345" t="s">
        <v>526</v>
      </c>
      <c r="E13" s="345" t="s">
        <v>527</v>
      </c>
      <c r="F13" s="345" t="s">
        <v>528</v>
      </c>
      <c r="G13" s="345" t="s">
        <v>529</v>
      </c>
      <c r="H13" s="345" t="s">
        <v>530</v>
      </c>
      <c r="I13" s="346" t="s">
        <v>531</v>
      </c>
    </row>
    <row r="14" spans="3:9">
      <c r="C14" s="345" t="s">
        <v>549</v>
      </c>
      <c r="D14" s="345" t="s">
        <v>476</v>
      </c>
      <c r="E14" s="345" t="s">
        <v>527</v>
      </c>
      <c r="F14" s="345" t="s">
        <v>528</v>
      </c>
      <c r="G14" s="345" t="s">
        <v>529</v>
      </c>
      <c r="H14" s="345" t="s">
        <v>530</v>
      </c>
      <c r="I14" s="346" t="s">
        <v>531</v>
      </c>
    </row>
    <row r="15" spans="3:9">
      <c r="C15" s="345" t="s">
        <v>550</v>
      </c>
      <c r="D15" s="345" t="s">
        <v>526</v>
      </c>
      <c r="E15" s="345" t="s">
        <v>527</v>
      </c>
      <c r="F15" s="345" t="s">
        <v>528</v>
      </c>
      <c r="G15" s="345" t="s">
        <v>529</v>
      </c>
      <c r="H15" s="345" t="s">
        <v>535</v>
      </c>
      <c r="I15" s="346" t="s">
        <v>531</v>
      </c>
    </row>
    <row r="16" spans="3:9">
      <c r="C16" s="345" t="s">
        <v>551</v>
      </c>
      <c r="D16" s="345" t="s">
        <v>552</v>
      </c>
      <c r="E16" s="345" t="s">
        <v>527</v>
      </c>
      <c r="F16" s="345" t="s">
        <v>528</v>
      </c>
      <c r="G16" s="345" t="s">
        <v>529</v>
      </c>
      <c r="H16" s="345" t="s">
        <v>535</v>
      </c>
      <c r="I16" s="346" t="s">
        <v>531</v>
      </c>
    </row>
    <row r="17" spans="3:9">
      <c r="C17" s="345" t="s">
        <v>553</v>
      </c>
      <c r="D17" s="345" t="s">
        <v>552</v>
      </c>
      <c r="E17" s="345" t="s">
        <v>537</v>
      </c>
      <c r="F17" s="345" t="s">
        <v>528</v>
      </c>
      <c r="G17" s="345" t="s">
        <v>538</v>
      </c>
      <c r="H17" s="345" t="s">
        <v>535</v>
      </c>
      <c r="I17" s="346" t="s">
        <v>531</v>
      </c>
    </row>
    <row r="18" spans="3:9">
      <c r="C18" s="345" t="s">
        <v>554</v>
      </c>
      <c r="D18" s="345" t="s">
        <v>555</v>
      </c>
      <c r="E18" s="345" t="s">
        <v>527</v>
      </c>
      <c r="F18" s="345" t="s">
        <v>556</v>
      </c>
      <c r="G18" s="345" t="s">
        <v>529</v>
      </c>
      <c r="H18" s="345" t="s">
        <v>535</v>
      </c>
      <c r="I18" s="346" t="s">
        <v>531</v>
      </c>
    </row>
    <row r="19" spans="3:9">
      <c r="C19" s="345" t="s">
        <v>557</v>
      </c>
      <c r="D19" s="345" t="s">
        <v>555</v>
      </c>
      <c r="E19" s="345" t="s">
        <v>527</v>
      </c>
      <c r="F19" s="345" t="s">
        <v>556</v>
      </c>
      <c r="G19" s="345" t="s">
        <v>529</v>
      </c>
      <c r="H19" s="345" t="s">
        <v>530</v>
      </c>
      <c r="I19" s="346" t="s">
        <v>531</v>
      </c>
    </row>
    <row r="20" spans="3:9">
      <c r="C20" s="345" t="s">
        <v>558</v>
      </c>
      <c r="D20" s="345" t="s">
        <v>559</v>
      </c>
      <c r="E20" s="345" t="s">
        <v>527</v>
      </c>
      <c r="F20" s="345" t="s">
        <v>560</v>
      </c>
      <c r="G20" s="345" t="s">
        <v>529</v>
      </c>
      <c r="H20" s="345" t="s">
        <v>535</v>
      </c>
      <c r="I20" s="346" t="s">
        <v>531</v>
      </c>
    </row>
    <row r="21" spans="3:9">
      <c r="C21" s="345" t="s">
        <v>561</v>
      </c>
      <c r="D21" s="345" t="s">
        <v>562</v>
      </c>
      <c r="E21" s="345" t="s">
        <v>527</v>
      </c>
      <c r="F21" s="345" t="s">
        <v>556</v>
      </c>
      <c r="G21" s="345" t="s">
        <v>529</v>
      </c>
      <c r="H21" s="345" t="s">
        <v>530</v>
      </c>
      <c r="I21" s="346" t="s">
        <v>531</v>
      </c>
    </row>
    <row r="22" spans="3:9">
      <c r="C22" s="347" t="s">
        <v>563</v>
      </c>
      <c r="D22" s="347" t="s">
        <v>552</v>
      </c>
      <c r="E22" s="347" t="s">
        <v>537</v>
      </c>
      <c r="F22" s="348"/>
      <c r="G22" s="348"/>
      <c r="H22" s="348"/>
      <c r="I22" s="349" t="s">
        <v>564</v>
      </c>
    </row>
    <row r="23" spans="3:9">
      <c r="C23" s="345" t="s">
        <v>565</v>
      </c>
      <c r="D23" s="345" t="s">
        <v>552</v>
      </c>
      <c r="E23" s="345" t="s">
        <v>537</v>
      </c>
      <c r="F23" s="350"/>
      <c r="G23" s="350"/>
      <c r="H23" s="350"/>
      <c r="I23" s="345" t="s">
        <v>564</v>
      </c>
    </row>
    <row r="24" spans="3:9">
      <c r="C24" s="345" t="s">
        <v>566</v>
      </c>
      <c r="D24" s="345" t="s">
        <v>567</v>
      </c>
      <c r="E24" s="345" t="s">
        <v>537</v>
      </c>
      <c r="F24" s="350"/>
      <c r="G24" s="350"/>
      <c r="H24" s="350"/>
      <c r="I24" s="345" t="s">
        <v>564</v>
      </c>
    </row>
    <row r="25" spans="3:9">
      <c r="C25" s="345" t="s">
        <v>566</v>
      </c>
      <c r="D25" s="345" t="s">
        <v>567</v>
      </c>
      <c r="E25" s="345" t="s">
        <v>527</v>
      </c>
      <c r="F25" s="350"/>
      <c r="G25" s="350"/>
      <c r="H25" s="350"/>
      <c r="I25" s="345" t="s">
        <v>564</v>
      </c>
    </row>
    <row r="26" spans="3:9">
      <c r="C26" s="345" t="s">
        <v>568</v>
      </c>
      <c r="D26" s="345" t="s">
        <v>552</v>
      </c>
      <c r="E26" s="345" t="s">
        <v>527</v>
      </c>
      <c r="F26" s="350"/>
      <c r="G26" s="350"/>
      <c r="H26" s="350"/>
      <c r="I26" s="345" t="s">
        <v>564</v>
      </c>
    </row>
    <row r="27" spans="3:9">
      <c r="C27" s="345" t="s">
        <v>569</v>
      </c>
      <c r="D27" s="345" t="s">
        <v>552</v>
      </c>
      <c r="E27" s="345" t="s">
        <v>527</v>
      </c>
      <c r="F27" s="350"/>
      <c r="G27" s="350"/>
      <c r="H27" s="350"/>
      <c r="I27" s="345" t="s">
        <v>564</v>
      </c>
    </row>
    <row r="28" spans="3:9">
      <c r="C28" s="345" t="s">
        <v>570</v>
      </c>
      <c r="D28" s="345" t="s">
        <v>552</v>
      </c>
      <c r="E28" s="345" t="s">
        <v>527</v>
      </c>
      <c r="F28" s="350"/>
      <c r="G28" s="350"/>
      <c r="H28" s="350"/>
      <c r="I28" s="345" t="s">
        <v>564</v>
      </c>
    </row>
    <row r="29" spans="3:9">
      <c r="C29" s="345" t="s">
        <v>571</v>
      </c>
      <c r="D29" s="345" t="s">
        <v>552</v>
      </c>
      <c r="E29" s="345" t="s">
        <v>527</v>
      </c>
      <c r="F29" s="350"/>
      <c r="G29" s="350"/>
      <c r="H29" s="350"/>
      <c r="I29" s="345" t="s">
        <v>564</v>
      </c>
    </row>
    <row r="30" spans="3:9">
      <c r="C30" s="345" t="s">
        <v>572</v>
      </c>
      <c r="D30" s="345" t="s">
        <v>552</v>
      </c>
      <c r="E30" s="345" t="s">
        <v>527</v>
      </c>
      <c r="F30" s="350"/>
      <c r="G30" s="350"/>
      <c r="H30" s="350"/>
      <c r="I30" s="345" t="s">
        <v>564</v>
      </c>
    </row>
    <row r="31" spans="3:9">
      <c r="C31" s="345" t="s">
        <v>573</v>
      </c>
      <c r="D31" s="345" t="s">
        <v>552</v>
      </c>
      <c r="E31" s="345" t="s">
        <v>527</v>
      </c>
      <c r="F31" s="350"/>
      <c r="G31" s="350"/>
      <c r="H31" s="350"/>
      <c r="I31" s="345" t="s">
        <v>564</v>
      </c>
    </row>
    <row r="32" spans="3:9">
      <c r="C32" s="345" t="s">
        <v>574</v>
      </c>
      <c r="D32" s="345" t="s">
        <v>552</v>
      </c>
      <c r="E32" s="345" t="s">
        <v>527</v>
      </c>
      <c r="F32" s="350"/>
      <c r="G32" s="350"/>
      <c r="H32" s="350"/>
      <c r="I32" s="345" t="s">
        <v>564</v>
      </c>
    </row>
    <row r="33" spans="3:9">
      <c r="C33" s="345" t="s">
        <v>575</v>
      </c>
      <c r="D33" s="345" t="s">
        <v>552</v>
      </c>
      <c r="E33" s="345" t="s">
        <v>527</v>
      </c>
      <c r="F33" s="350"/>
      <c r="G33" s="350"/>
      <c r="H33" s="350"/>
      <c r="I33" s="345" t="s">
        <v>564</v>
      </c>
    </row>
    <row r="34" spans="3:9">
      <c r="C34" s="345" t="s">
        <v>576</v>
      </c>
      <c r="D34" s="345" t="s">
        <v>552</v>
      </c>
      <c r="E34" s="345" t="s">
        <v>527</v>
      </c>
      <c r="F34" s="350"/>
      <c r="G34" s="350"/>
      <c r="H34" s="350"/>
      <c r="I34" s="345" t="s">
        <v>564</v>
      </c>
    </row>
    <row r="35" spans="3:9">
      <c r="C35" s="345" t="s">
        <v>577</v>
      </c>
      <c r="D35" s="345" t="s">
        <v>552</v>
      </c>
      <c r="E35" s="345" t="s">
        <v>527</v>
      </c>
      <c r="F35" s="350"/>
      <c r="G35" s="350"/>
      <c r="H35" s="350"/>
      <c r="I35" s="345" t="s">
        <v>564</v>
      </c>
    </row>
    <row r="36" spans="3:9">
      <c r="C36" s="345" t="s">
        <v>578</v>
      </c>
      <c r="D36" s="345" t="s">
        <v>552</v>
      </c>
      <c r="E36" s="345" t="s">
        <v>527</v>
      </c>
      <c r="F36" s="350"/>
      <c r="G36" s="350"/>
      <c r="H36" s="350"/>
      <c r="I36" s="345" t="s">
        <v>564</v>
      </c>
    </row>
    <row r="37" spans="3:9">
      <c r="C37" s="345" t="s">
        <v>579</v>
      </c>
      <c r="D37" s="350"/>
      <c r="E37" s="345" t="s">
        <v>527</v>
      </c>
      <c r="F37" s="350"/>
      <c r="G37" s="350"/>
      <c r="H37" s="350"/>
      <c r="I37" s="345" t="s">
        <v>564</v>
      </c>
    </row>
    <row r="38" spans="3:9">
      <c r="C38" s="345" t="s">
        <v>580</v>
      </c>
      <c r="D38" s="345" t="s">
        <v>552</v>
      </c>
      <c r="E38" s="345" t="s">
        <v>527</v>
      </c>
      <c r="F38" s="350"/>
      <c r="G38" s="350"/>
      <c r="H38" s="350"/>
      <c r="I38" s="345" t="s">
        <v>564</v>
      </c>
    </row>
    <row r="39" spans="3:9">
      <c r="C39" s="345" t="s">
        <v>581</v>
      </c>
      <c r="D39" s="345" t="s">
        <v>552</v>
      </c>
      <c r="E39" s="345" t="s">
        <v>527</v>
      </c>
      <c r="F39" s="350"/>
      <c r="G39" s="350"/>
      <c r="H39" s="350"/>
      <c r="I39" s="345" t="s">
        <v>564</v>
      </c>
    </row>
    <row r="40" spans="3:9">
      <c r="C40" s="345" t="s">
        <v>582</v>
      </c>
      <c r="D40" s="345" t="s">
        <v>552</v>
      </c>
      <c r="E40" s="345" t="s">
        <v>527</v>
      </c>
      <c r="F40" s="350"/>
      <c r="G40" s="350"/>
      <c r="H40" s="350"/>
      <c r="I40" s="345" t="s">
        <v>564</v>
      </c>
    </row>
    <row r="41" spans="3:9">
      <c r="C41" s="345" t="s">
        <v>583</v>
      </c>
      <c r="D41" s="345" t="s">
        <v>552</v>
      </c>
      <c r="E41" s="345" t="s">
        <v>527</v>
      </c>
      <c r="F41" s="350"/>
      <c r="G41" s="350"/>
      <c r="H41" s="350"/>
      <c r="I41" s="345" t="s">
        <v>564</v>
      </c>
    </row>
    <row r="42" spans="3:9">
      <c r="C42" s="345" t="s">
        <v>584</v>
      </c>
      <c r="D42" s="345" t="s">
        <v>552</v>
      </c>
      <c r="E42" s="345" t="s">
        <v>527</v>
      </c>
      <c r="F42" s="350"/>
      <c r="G42" s="350"/>
      <c r="H42" s="350"/>
      <c r="I42" s="345" t="s">
        <v>564</v>
      </c>
    </row>
    <row r="43" spans="3:9">
      <c r="C43" s="345" t="s">
        <v>585</v>
      </c>
      <c r="D43" s="345" t="s">
        <v>552</v>
      </c>
      <c r="E43" s="345" t="s">
        <v>527</v>
      </c>
      <c r="F43" s="350"/>
      <c r="G43" s="350"/>
      <c r="H43" s="350"/>
      <c r="I43" s="345" t="s">
        <v>564</v>
      </c>
    </row>
    <row r="44" spans="3:9">
      <c r="C44" s="345" t="s">
        <v>586</v>
      </c>
      <c r="D44" s="345" t="s">
        <v>552</v>
      </c>
      <c r="E44" s="345" t="s">
        <v>527</v>
      </c>
      <c r="F44" s="350"/>
      <c r="G44" s="350"/>
      <c r="H44" s="350"/>
      <c r="I44" s="345" t="s">
        <v>564</v>
      </c>
    </row>
    <row r="45" spans="3:9">
      <c r="C45" s="345" t="s">
        <v>587</v>
      </c>
      <c r="D45" s="345" t="s">
        <v>552</v>
      </c>
      <c r="E45" s="345" t="s">
        <v>527</v>
      </c>
      <c r="F45" s="350"/>
      <c r="G45" s="350"/>
      <c r="H45" s="350"/>
      <c r="I45" s="345" t="s">
        <v>564</v>
      </c>
    </row>
    <row r="46" spans="3:9">
      <c r="C46" s="345" t="s">
        <v>588</v>
      </c>
      <c r="D46" s="345" t="s">
        <v>552</v>
      </c>
      <c r="E46" s="345" t="s">
        <v>527</v>
      </c>
      <c r="F46" s="350"/>
      <c r="G46" s="350"/>
      <c r="H46" s="350"/>
      <c r="I46" s="345" t="s">
        <v>564</v>
      </c>
    </row>
    <row r="47" spans="3:9">
      <c r="C47" s="345" t="s">
        <v>589</v>
      </c>
      <c r="D47" s="345" t="s">
        <v>552</v>
      </c>
      <c r="E47" s="345" t="s">
        <v>589</v>
      </c>
      <c r="F47" s="350"/>
      <c r="G47" s="350"/>
      <c r="H47" s="350"/>
      <c r="I47" s="345" t="s">
        <v>564</v>
      </c>
    </row>
    <row r="48" spans="3:9">
      <c r="C48" s="345" t="s">
        <v>590</v>
      </c>
      <c r="D48" s="345" t="s">
        <v>552</v>
      </c>
      <c r="E48" s="345" t="s">
        <v>527</v>
      </c>
      <c r="F48" s="350"/>
      <c r="G48" s="350"/>
      <c r="H48" s="350"/>
      <c r="I48" s="345" t="s">
        <v>564</v>
      </c>
    </row>
    <row r="49" spans="3:9">
      <c r="C49" s="345" t="s">
        <v>591</v>
      </c>
      <c r="D49" s="345" t="s">
        <v>552</v>
      </c>
      <c r="E49" s="345" t="s">
        <v>537</v>
      </c>
      <c r="F49" s="350"/>
      <c r="G49" s="350"/>
      <c r="H49" s="350"/>
      <c r="I49" s="345" t="s">
        <v>564</v>
      </c>
    </row>
    <row r="50" spans="3:9">
      <c r="C50" s="345" t="s">
        <v>592</v>
      </c>
      <c r="D50" s="345" t="s">
        <v>552</v>
      </c>
      <c r="E50" s="345" t="s">
        <v>533</v>
      </c>
      <c r="F50" s="350"/>
      <c r="G50" s="350"/>
      <c r="H50" s="350"/>
      <c r="I50" s="345" t="s">
        <v>564</v>
      </c>
    </row>
    <row r="51" spans="3:9">
      <c r="C51" s="345" t="s">
        <v>593</v>
      </c>
      <c r="D51" s="345" t="s">
        <v>552</v>
      </c>
      <c r="E51" s="345" t="s">
        <v>527</v>
      </c>
      <c r="F51" s="350"/>
      <c r="G51" s="350"/>
      <c r="H51" s="350"/>
      <c r="I51" s="345" t="s">
        <v>564</v>
      </c>
    </row>
    <row r="52" spans="3:9">
      <c r="C52" s="345" t="s">
        <v>594</v>
      </c>
      <c r="D52" s="345" t="s">
        <v>552</v>
      </c>
      <c r="E52" s="345" t="s">
        <v>537</v>
      </c>
      <c r="F52" s="350"/>
      <c r="G52" s="350"/>
      <c r="H52" s="350"/>
      <c r="I52" s="345" t="s">
        <v>564</v>
      </c>
    </row>
    <row r="53" spans="3:9">
      <c r="C53" s="345" t="s">
        <v>595</v>
      </c>
      <c r="D53" s="345" t="s">
        <v>552</v>
      </c>
      <c r="E53" s="345" t="s">
        <v>533</v>
      </c>
      <c r="F53" s="350"/>
      <c r="G53" s="350"/>
      <c r="H53" s="350"/>
      <c r="I53" s="345" t="s">
        <v>564</v>
      </c>
    </row>
    <row r="54" spans="3:9">
      <c r="C54" s="345" t="s">
        <v>596</v>
      </c>
      <c r="D54" s="345" t="s">
        <v>552</v>
      </c>
      <c r="E54" s="345" t="s">
        <v>527</v>
      </c>
      <c r="F54" s="350"/>
      <c r="G54" s="350"/>
      <c r="H54" s="350"/>
      <c r="I54" s="345" t="s">
        <v>564</v>
      </c>
    </row>
    <row r="55" spans="3:9">
      <c r="C55" s="345" t="s">
        <v>597</v>
      </c>
      <c r="D55" s="345" t="s">
        <v>552</v>
      </c>
      <c r="E55" s="345" t="s">
        <v>527</v>
      </c>
      <c r="F55" s="350"/>
      <c r="G55" s="350"/>
      <c r="H55" s="350"/>
      <c r="I55" s="345" t="s">
        <v>564</v>
      </c>
    </row>
    <row r="56" spans="3:9">
      <c r="C56" s="345" t="s">
        <v>598</v>
      </c>
      <c r="D56" s="345" t="s">
        <v>552</v>
      </c>
      <c r="E56" s="345" t="s">
        <v>527</v>
      </c>
      <c r="F56" s="350"/>
      <c r="G56" s="350"/>
      <c r="H56" s="350"/>
      <c r="I56" s="345" t="s">
        <v>564</v>
      </c>
    </row>
    <row r="57" spans="3:9">
      <c r="C57" s="345" t="s">
        <v>599</v>
      </c>
      <c r="D57" s="345" t="s">
        <v>552</v>
      </c>
      <c r="E57" s="345" t="s">
        <v>537</v>
      </c>
      <c r="F57" s="350"/>
      <c r="G57" s="350"/>
      <c r="H57" s="350"/>
      <c r="I57" s="345" t="s">
        <v>564</v>
      </c>
    </row>
    <row r="58" spans="3:9">
      <c r="C58" s="345" t="s">
        <v>600</v>
      </c>
      <c r="D58" s="345" t="s">
        <v>552</v>
      </c>
      <c r="E58" s="345" t="s">
        <v>533</v>
      </c>
      <c r="F58" s="350"/>
      <c r="G58" s="350"/>
      <c r="H58" s="350"/>
      <c r="I58" s="345" t="s">
        <v>564</v>
      </c>
    </row>
    <row r="59" spans="3:9">
      <c r="C59" s="345" t="s">
        <v>601</v>
      </c>
      <c r="D59" s="345" t="s">
        <v>552</v>
      </c>
      <c r="E59" s="345" t="s">
        <v>527</v>
      </c>
      <c r="F59" s="350"/>
      <c r="G59" s="350"/>
      <c r="H59" s="350"/>
      <c r="I59" s="345" t="s">
        <v>564</v>
      </c>
    </row>
    <row r="60" spans="3:9">
      <c r="C60" s="345" t="s">
        <v>602</v>
      </c>
      <c r="D60" s="345" t="s">
        <v>552</v>
      </c>
      <c r="E60" s="345" t="s">
        <v>527</v>
      </c>
      <c r="F60" s="350"/>
      <c r="G60" s="350"/>
      <c r="H60" s="350"/>
      <c r="I60" s="345" t="s">
        <v>603</v>
      </c>
    </row>
    <row r="61" spans="3:9">
      <c r="C61" s="345" t="s">
        <v>604</v>
      </c>
      <c r="D61" s="345" t="s">
        <v>605</v>
      </c>
      <c r="E61" s="345" t="s">
        <v>527</v>
      </c>
      <c r="F61" s="350"/>
      <c r="G61" s="350"/>
      <c r="H61" s="350"/>
      <c r="I61" s="345" t="s">
        <v>603</v>
      </c>
    </row>
    <row r="62" spans="3:9">
      <c r="C62" s="345" t="s">
        <v>606</v>
      </c>
      <c r="D62" s="345" t="s">
        <v>607</v>
      </c>
      <c r="E62" s="345" t="s">
        <v>527</v>
      </c>
      <c r="F62" s="350"/>
      <c r="G62" s="350"/>
      <c r="H62" s="350"/>
      <c r="I62" s="345" t="s">
        <v>603</v>
      </c>
    </row>
    <row r="63" spans="3:9">
      <c r="C63" s="345" t="s">
        <v>608</v>
      </c>
      <c r="D63" s="345" t="s">
        <v>607</v>
      </c>
      <c r="E63" s="345" t="s">
        <v>527</v>
      </c>
      <c r="F63" s="350"/>
      <c r="G63" s="350"/>
      <c r="H63" s="350"/>
      <c r="I63" s="345" t="s">
        <v>603</v>
      </c>
    </row>
    <row r="64" spans="3:9">
      <c r="C64" s="345" t="s">
        <v>609</v>
      </c>
      <c r="D64" s="345" t="s">
        <v>610</v>
      </c>
      <c r="E64" s="345" t="s">
        <v>527</v>
      </c>
      <c r="F64" s="350"/>
      <c r="G64" s="350"/>
      <c r="H64" s="350"/>
      <c r="I64" s="345" t="s">
        <v>603</v>
      </c>
    </row>
    <row r="65" spans="3:9">
      <c r="C65" s="345" t="s">
        <v>611</v>
      </c>
      <c r="D65" s="345" t="s">
        <v>612</v>
      </c>
      <c r="E65" s="345" t="s">
        <v>527</v>
      </c>
      <c r="F65" s="350"/>
      <c r="G65" s="350"/>
      <c r="H65" s="350"/>
      <c r="I65" s="345" t="s">
        <v>603</v>
      </c>
    </row>
    <row r="66" spans="3:9">
      <c r="C66" s="345" t="s">
        <v>613</v>
      </c>
      <c r="D66" s="345" t="s">
        <v>614</v>
      </c>
      <c r="E66" s="345" t="s">
        <v>527</v>
      </c>
      <c r="F66" s="350"/>
      <c r="G66" s="350"/>
      <c r="H66" s="350"/>
      <c r="I66" s="345" t="s">
        <v>603</v>
      </c>
    </row>
    <row r="67" spans="3:9">
      <c r="C67" s="345" t="s">
        <v>329</v>
      </c>
      <c r="D67" s="345" t="s">
        <v>614</v>
      </c>
      <c r="E67" s="345" t="s">
        <v>527</v>
      </c>
      <c r="F67" s="350"/>
      <c r="G67" s="350"/>
      <c r="H67" s="350"/>
      <c r="I67" s="345" t="s">
        <v>603</v>
      </c>
    </row>
    <row r="68" spans="3:9">
      <c r="C68" s="345" t="s">
        <v>615</v>
      </c>
      <c r="D68" s="345" t="s">
        <v>614</v>
      </c>
      <c r="E68" s="345" t="s">
        <v>527</v>
      </c>
      <c r="F68" s="350"/>
      <c r="G68" s="350"/>
      <c r="H68" s="350"/>
      <c r="I68" s="345" t="s">
        <v>603</v>
      </c>
    </row>
    <row r="69" spans="3:9">
      <c r="C69" s="345" t="s">
        <v>616</v>
      </c>
      <c r="D69" s="345" t="s">
        <v>614</v>
      </c>
      <c r="E69" s="345" t="s">
        <v>527</v>
      </c>
      <c r="F69" s="350"/>
      <c r="G69" s="350"/>
      <c r="H69" s="350"/>
      <c r="I69" s="345" t="s">
        <v>603</v>
      </c>
    </row>
    <row r="70" spans="3:9">
      <c r="C70" s="345" t="s">
        <v>617</v>
      </c>
      <c r="D70" s="345" t="s">
        <v>614</v>
      </c>
      <c r="E70" s="345" t="s">
        <v>527</v>
      </c>
      <c r="F70" s="350"/>
      <c r="G70" s="350"/>
      <c r="H70" s="350"/>
      <c r="I70" s="345" t="s">
        <v>603</v>
      </c>
    </row>
    <row r="71" spans="3:9">
      <c r="C71" s="345" t="s">
        <v>618</v>
      </c>
      <c r="D71" s="345" t="s">
        <v>605</v>
      </c>
      <c r="E71" s="345" t="s">
        <v>527</v>
      </c>
      <c r="F71" s="350"/>
      <c r="G71" s="350"/>
      <c r="H71" s="350"/>
      <c r="I71" s="345" t="s">
        <v>603</v>
      </c>
    </row>
    <row r="72" spans="3:9">
      <c r="C72" s="345" t="s">
        <v>619</v>
      </c>
      <c r="D72" s="345" t="s">
        <v>614</v>
      </c>
      <c r="E72" s="345" t="s">
        <v>527</v>
      </c>
      <c r="F72" s="350"/>
      <c r="G72" s="350"/>
      <c r="H72" s="350"/>
      <c r="I72" s="345" t="s">
        <v>603</v>
      </c>
    </row>
    <row r="73" spans="3:9">
      <c r="C73" s="345" t="s">
        <v>620</v>
      </c>
      <c r="D73" s="345" t="s">
        <v>621</v>
      </c>
      <c r="E73" s="345" t="s">
        <v>527</v>
      </c>
      <c r="F73" s="350"/>
      <c r="G73" s="350"/>
      <c r="H73" s="350"/>
      <c r="I73" s="345" t="s">
        <v>603</v>
      </c>
    </row>
    <row r="74" spans="3:9">
      <c r="C74" s="345" t="s">
        <v>622</v>
      </c>
      <c r="D74" s="345" t="s">
        <v>622</v>
      </c>
      <c r="E74" s="345" t="s">
        <v>527</v>
      </c>
      <c r="F74" s="350"/>
      <c r="G74" s="350"/>
      <c r="H74" s="350"/>
      <c r="I74" s="345" t="s">
        <v>603</v>
      </c>
    </row>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2C55E"/>
  </sheetPr>
  <dimension ref="A1:E109"/>
  <sheetViews>
    <sheetView showGridLines="0" topLeftCell="A45" zoomScale="126" zoomScaleNormal="126" workbookViewId="0"/>
  </sheetViews>
  <sheetFormatPr baseColWidth="10" defaultColWidth="11.42578125" defaultRowHeight="15" outlineLevelRow="1"/>
  <cols>
    <col min="1" max="1" width="2.140625" customWidth="1"/>
    <col min="2" max="2" width="41.85546875" customWidth="1"/>
    <col min="3" max="5" width="22.7109375" customWidth="1"/>
  </cols>
  <sheetData>
    <row r="1" spans="1:5" ht="22.5" customHeight="1">
      <c r="A1" s="35"/>
      <c r="B1" s="36"/>
      <c r="C1" s="37"/>
      <c r="D1" s="37"/>
      <c r="E1" s="37"/>
    </row>
    <row r="2" spans="1:5" ht="19.5" customHeight="1">
      <c r="A2" s="35"/>
      <c r="B2" s="36"/>
      <c r="C2" s="37"/>
      <c r="D2" s="37"/>
      <c r="E2" s="3"/>
    </row>
    <row r="3" spans="1:5" ht="19.5" customHeight="1">
      <c r="A3" s="35"/>
      <c r="B3" s="36"/>
      <c r="C3" s="38"/>
      <c r="D3" s="38"/>
      <c r="E3" s="3"/>
    </row>
    <row r="4" spans="1:5" ht="22.5" customHeight="1">
      <c r="A4" s="35"/>
      <c r="B4" s="36"/>
      <c r="C4" s="39" t="e">
        <f>MONTH(#REF!)</f>
        <v>#REF!</v>
      </c>
      <c r="D4" s="39" t="e">
        <f>MONTH(#REF!)</f>
        <v>#REF!</v>
      </c>
      <c r="E4" s="3"/>
    </row>
    <row r="5" spans="1:5" ht="51.75" customHeight="1">
      <c r="A5" s="35"/>
      <c r="B5" s="40" t="s">
        <v>46</v>
      </c>
      <c r="C5" s="41" t="s">
        <v>47</v>
      </c>
      <c r="D5" s="42" t="s">
        <v>48</v>
      </c>
      <c r="E5" s="43" t="s">
        <v>49</v>
      </c>
    </row>
    <row r="6" spans="1:5" ht="17.25" customHeight="1" outlineLevel="1">
      <c r="A6" s="35"/>
      <c r="B6" s="44"/>
      <c r="C6" s="45">
        <v>0</v>
      </c>
      <c r="D6" s="46">
        <v>0</v>
      </c>
      <c r="E6" s="46">
        <v>0</v>
      </c>
    </row>
    <row r="7" spans="1:5" ht="17.25" customHeight="1" outlineLevel="1">
      <c r="A7" s="35"/>
      <c r="B7" s="44"/>
      <c r="C7" s="45">
        <v>0</v>
      </c>
      <c r="D7" s="46">
        <v>0</v>
      </c>
      <c r="E7" s="46">
        <v>0</v>
      </c>
    </row>
    <row r="8" spans="1:5" ht="17.25" customHeight="1" outlineLevel="1">
      <c r="A8" s="35"/>
      <c r="B8" s="44"/>
      <c r="C8" s="47"/>
      <c r="D8" s="48"/>
      <c r="E8" s="48"/>
    </row>
    <row r="9" spans="1:5" ht="17.25" customHeight="1">
      <c r="A9" s="35"/>
      <c r="B9" s="49" t="s">
        <v>50</v>
      </c>
      <c r="C9" s="50">
        <f>SUM(C6:C8)</f>
        <v>0</v>
      </c>
      <c r="D9" s="50">
        <f>SUM(D6:D8)</f>
        <v>0</v>
      </c>
      <c r="E9" s="50">
        <f>SUM(E6:E8)</f>
        <v>0</v>
      </c>
    </row>
    <row r="10" spans="1:5" ht="17.25" customHeight="1">
      <c r="A10" s="35"/>
      <c r="B10" s="51"/>
      <c r="C10" s="52"/>
      <c r="D10" s="52"/>
      <c r="E10" s="52"/>
    </row>
    <row r="11" spans="1:5" ht="51.75" customHeight="1">
      <c r="A11" s="35"/>
      <c r="B11" s="41" t="s">
        <v>51</v>
      </c>
      <c r="C11" s="41" t="str">
        <f>C5</f>
        <v>REGULAR</v>
      </c>
      <c r="D11" s="42" t="str">
        <f>D5</f>
        <v>PROPUESTA REDUCCIÓN DE GASTOS</v>
      </c>
      <c r="E11" s="43" t="str">
        <f>E5</f>
        <v>PROPUESTA PAGO DEUDAS Y RED. GASTOS</v>
      </c>
    </row>
    <row r="12" spans="1:5" ht="17.25" customHeight="1">
      <c r="A12" s="35"/>
      <c r="B12" s="53" t="s">
        <v>52</v>
      </c>
      <c r="C12" s="45">
        <f>SUM(C13:C14)</f>
        <v>0</v>
      </c>
      <c r="D12" s="46">
        <f>SUM(D13:D14)</f>
        <v>0</v>
      </c>
      <c r="E12" s="46">
        <f>SUM(E13:E14)</f>
        <v>0</v>
      </c>
    </row>
    <row r="13" spans="1:5" ht="17.25" customHeight="1" outlineLevel="1">
      <c r="A13" s="35"/>
      <c r="B13" s="54"/>
      <c r="C13" s="55">
        <v>0</v>
      </c>
      <c r="D13" s="56">
        <v>0</v>
      </c>
      <c r="E13" s="56">
        <v>0</v>
      </c>
    </row>
    <row r="14" spans="1:5" ht="17.25" customHeight="1" outlineLevel="1">
      <c r="A14" s="35"/>
      <c r="B14" s="54"/>
      <c r="C14" s="57"/>
      <c r="D14" s="58"/>
      <c r="E14" s="58"/>
    </row>
    <row r="15" spans="1:5" ht="17.25" customHeight="1">
      <c r="A15" s="35"/>
      <c r="B15" s="59" t="s">
        <v>53</v>
      </c>
      <c r="C15" s="59">
        <f>SUM(C16:C20)</f>
        <v>0</v>
      </c>
      <c r="D15" s="59">
        <f>SUM(D16:D20)</f>
        <v>0</v>
      </c>
      <c r="E15" s="59">
        <f>SUM(E16:E20)</f>
        <v>0</v>
      </c>
    </row>
    <row r="16" spans="1:5" ht="17.25" customHeight="1" outlineLevel="1">
      <c r="A16" s="35"/>
      <c r="B16" s="54"/>
      <c r="C16" s="60">
        <v>0</v>
      </c>
      <c r="D16" s="61">
        <v>0</v>
      </c>
      <c r="E16" s="61">
        <v>0</v>
      </c>
    </row>
    <row r="17" spans="1:5" ht="17.25" customHeight="1" outlineLevel="1">
      <c r="A17" s="35"/>
      <c r="B17" s="54"/>
      <c r="C17" s="60">
        <v>0</v>
      </c>
      <c r="D17" s="61">
        <v>0</v>
      </c>
      <c r="E17" s="61">
        <v>0</v>
      </c>
    </row>
    <row r="18" spans="1:5" ht="17.25" customHeight="1" outlineLevel="1">
      <c r="A18" s="35"/>
      <c r="B18" s="54"/>
      <c r="C18" s="60">
        <v>0</v>
      </c>
      <c r="D18" s="61">
        <v>0</v>
      </c>
      <c r="E18" s="61">
        <v>0</v>
      </c>
    </row>
    <row r="19" spans="1:5" ht="17.25" customHeight="1" outlineLevel="1">
      <c r="A19" s="35"/>
      <c r="B19" s="54"/>
      <c r="C19" s="60">
        <v>0</v>
      </c>
      <c r="D19" s="62"/>
      <c r="E19" s="61">
        <v>0</v>
      </c>
    </row>
    <row r="20" spans="1:5" ht="17.25" customHeight="1" outlineLevel="1">
      <c r="A20" s="35"/>
      <c r="B20" s="54"/>
      <c r="C20" s="63"/>
      <c r="D20" s="62"/>
      <c r="E20" s="62"/>
    </row>
    <row r="21" spans="1:5" ht="17.25" customHeight="1">
      <c r="A21" s="35"/>
      <c r="B21" s="59" t="s">
        <v>54</v>
      </c>
      <c r="C21" s="59">
        <f>SUM(C22:C29)</f>
        <v>0</v>
      </c>
      <c r="D21" s="59">
        <f>SUM(D22:D29)</f>
        <v>0</v>
      </c>
      <c r="E21" s="59">
        <f>SUM(E22:E29)</f>
        <v>0</v>
      </c>
    </row>
    <row r="22" spans="1:5" ht="17.25" customHeight="1" outlineLevel="1">
      <c r="A22" s="35"/>
      <c r="B22" s="54"/>
      <c r="C22" s="64">
        <v>0</v>
      </c>
      <c r="D22" s="64">
        <v>0</v>
      </c>
      <c r="E22" s="64">
        <v>0</v>
      </c>
    </row>
    <row r="23" spans="1:5" ht="17.25" customHeight="1" outlineLevel="1">
      <c r="A23" s="35"/>
      <c r="B23" s="54"/>
      <c r="C23" s="64">
        <v>0</v>
      </c>
      <c r="D23" s="64">
        <v>0</v>
      </c>
      <c r="E23" s="64">
        <v>0</v>
      </c>
    </row>
    <row r="24" spans="1:5" ht="17.25" customHeight="1" outlineLevel="1">
      <c r="A24" s="35"/>
      <c r="B24" s="54"/>
      <c r="C24" s="64">
        <v>0</v>
      </c>
      <c r="D24" s="64">
        <v>0</v>
      </c>
      <c r="E24" s="64">
        <v>0</v>
      </c>
    </row>
    <row r="25" spans="1:5" ht="17.25" customHeight="1" outlineLevel="1">
      <c r="A25" s="35"/>
      <c r="B25" s="54"/>
      <c r="C25" s="64">
        <v>0</v>
      </c>
      <c r="D25" s="64">
        <v>0</v>
      </c>
      <c r="E25" s="64">
        <v>0</v>
      </c>
    </row>
    <row r="26" spans="1:5" ht="17.25" customHeight="1" outlineLevel="1">
      <c r="A26" s="35"/>
      <c r="B26" s="54"/>
      <c r="C26" s="64">
        <v>0</v>
      </c>
      <c r="D26" s="64">
        <v>0</v>
      </c>
      <c r="E26" s="64">
        <v>0</v>
      </c>
    </row>
    <row r="27" spans="1:5" ht="17.25" customHeight="1" outlineLevel="1">
      <c r="A27" s="35"/>
      <c r="B27" s="54"/>
      <c r="C27" s="64">
        <v>0</v>
      </c>
      <c r="D27" s="64">
        <v>0</v>
      </c>
      <c r="E27" s="64">
        <v>0</v>
      </c>
    </row>
    <row r="28" spans="1:5" ht="17.25" customHeight="1" outlineLevel="1">
      <c r="A28" s="35"/>
      <c r="B28" s="54"/>
      <c r="C28" s="64">
        <v>0</v>
      </c>
      <c r="D28" s="64">
        <v>0</v>
      </c>
      <c r="E28" s="64">
        <v>0</v>
      </c>
    </row>
    <row r="29" spans="1:5" ht="17.25" customHeight="1" outlineLevel="1">
      <c r="A29" s="35"/>
      <c r="B29" s="54"/>
      <c r="C29" s="54"/>
      <c r="D29" s="65"/>
      <c r="E29" s="65"/>
    </row>
    <row r="30" spans="1:5" ht="17.25" customHeight="1">
      <c r="A30" s="35"/>
      <c r="B30" s="59" t="s">
        <v>55</v>
      </c>
      <c r="C30" s="59">
        <f>SUM(C31:C39)</f>
        <v>0</v>
      </c>
      <c r="D30" s="59">
        <f>SUM(D31:D39)</f>
        <v>0</v>
      </c>
      <c r="E30" s="59">
        <f>SUM(E31:E39)</f>
        <v>0</v>
      </c>
    </row>
    <row r="31" spans="1:5" ht="17.25" customHeight="1" outlineLevel="1">
      <c r="A31" s="35"/>
      <c r="B31" s="54"/>
      <c r="C31" s="64">
        <v>0</v>
      </c>
      <c r="D31" s="64">
        <v>0</v>
      </c>
      <c r="E31" s="64">
        <v>0</v>
      </c>
    </row>
    <row r="32" spans="1:5" ht="17.25" customHeight="1" outlineLevel="1">
      <c r="A32" s="35"/>
      <c r="B32" s="54"/>
      <c r="C32" s="64">
        <v>0</v>
      </c>
      <c r="D32" s="64">
        <v>0</v>
      </c>
      <c r="E32" s="64">
        <v>0</v>
      </c>
    </row>
    <row r="33" spans="1:5" ht="17.25" customHeight="1" outlineLevel="1">
      <c r="A33" s="35"/>
      <c r="B33" s="54"/>
      <c r="C33" s="64">
        <v>0</v>
      </c>
      <c r="D33" s="64">
        <v>0</v>
      </c>
      <c r="E33" s="64">
        <v>0</v>
      </c>
    </row>
    <row r="34" spans="1:5" ht="17.25" customHeight="1" outlineLevel="1">
      <c r="A34" s="35"/>
      <c r="B34" s="54"/>
      <c r="C34" s="64">
        <v>0</v>
      </c>
      <c r="D34" s="64">
        <v>0</v>
      </c>
      <c r="E34" s="64">
        <v>0</v>
      </c>
    </row>
    <row r="35" spans="1:5" ht="17.25" customHeight="1" outlineLevel="1">
      <c r="A35" s="35"/>
      <c r="B35" s="54"/>
      <c r="C35" s="64">
        <v>0</v>
      </c>
      <c r="D35" s="64">
        <v>0</v>
      </c>
      <c r="E35" s="64">
        <v>0</v>
      </c>
    </row>
    <row r="36" spans="1:5" ht="17.25" customHeight="1" outlineLevel="1">
      <c r="A36" s="35"/>
      <c r="B36" s="54"/>
      <c r="C36" s="64">
        <v>0</v>
      </c>
      <c r="D36" s="64">
        <v>0</v>
      </c>
      <c r="E36" s="64">
        <v>0</v>
      </c>
    </row>
    <row r="37" spans="1:5" ht="17.25" customHeight="1" outlineLevel="1">
      <c r="A37" s="35"/>
      <c r="B37" s="54"/>
      <c r="C37" s="64">
        <v>0</v>
      </c>
      <c r="D37" s="64">
        <v>0</v>
      </c>
      <c r="E37" s="64">
        <v>0</v>
      </c>
    </row>
    <row r="38" spans="1:5" ht="17.25" customHeight="1" outlineLevel="1">
      <c r="A38" s="35"/>
      <c r="B38" s="54"/>
      <c r="C38" s="64">
        <v>0</v>
      </c>
      <c r="D38" s="64">
        <v>0</v>
      </c>
      <c r="E38" s="64">
        <v>0</v>
      </c>
    </row>
    <row r="39" spans="1:5" ht="17.25" customHeight="1" outlineLevel="1">
      <c r="A39" s="35"/>
      <c r="B39" s="54"/>
      <c r="C39" s="54"/>
      <c r="D39" s="65"/>
      <c r="E39" s="65"/>
    </row>
    <row r="40" spans="1:5" ht="17.25" customHeight="1">
      <c r="A40" s="35"/>
      <c r="B40" s="59" t="s">
        <v>56</v>
      </c>
      <c r="C40" s="59">
        <f>SUM(C41:C42)</f>
        <v>0</v>
      </c>
      <c r="D40" s="59">
        <f>SUM(D41:D42)</f>
        <v>0</v>
      </c>
      <c r="E40" s="59">
        <f>SUM(E41:E42)</f>
        <v>0</v>
      </c>
    </row>
    <row r="41" spans="1:5" ht="17.25" customHeight="1" outlineLevel="1">
      <c r="A41" s="35"/>
      <c r="B41" s="54"/>
      <c r="C41" s="64">
        <v>0</v>
      </c>
      <c r="D41" s="64">
        <v>0</v>
      </c>
      <c r="E41" s="64">
        <v>0</v>
      </c>
    </row>
    <row r="42" spans="1:5" ht="17.25" customHeight="1" outlineLevel="1">
      <c r="A42" s="35"/>
      <c r="B42" s="54"/>
      <c r="C42" s="54"/>
      <c r="D42" s="65"/>
      <c r="E42" s="65"/>
    </row>
    <row r="43" spans="1:5" ht="17.25" customHeight="1">
      <c r="A43" s="35"/>
      <c r="B43" s="59" t="s">
        <v>57</v>
      </c>
      <c r="C43" s="59">
        <f>SUM(C44:C46)</f>
        <v>0</v>
      </c>
      <c r="D43" s="59">
        <f>SUM(D44:D46)</f>
        <v>0</v>
      </c>
      <c r="E43" s="59">
        <f>SUM(E44:E46)</f>
        <v>0</v>
      </c>
    </row>
    <row r="44" spans="1:5" ht="17.25" customHeight="1" outlineLevel="1">
      <c r="A44" s="35"/>
      <c r="B44" s="54"/>
      <c r="C44" s="64">
        <v>0</v>
      </c>
      <c r="D44" s="64">
        <v>0</v>
      </c>
      <c r="E44" s="64">
        <v>0</v>
      </c>
    </row>
    <row r="45" spans="1:5" ht="17.25" customHeight="1" outlineLevel="1">
      <c r="A45" s="35"/>
      <c r="B45" s="54"/>
      <c r="C45" s="64">
        <v>0</v>
      </c>
      <c r="D45" s="64">
        <v>0</v>
      </c>
      <c r="E45" s="64">
        <v>0</v>
      </c>
    </row>
    <row r="46" spans="1:5" ht="17.25" customHeight="1" outlineLevel="1">
      <c r="A46" s="35"/>
      <c r="B46" s="54"/>
      <c r="C46" s="54"/>
      <c r="D46" s="65"/>
      <c r="E46" s="65"/>
    </row>
    <row r="47" spans="1:5" ht="17.25" customHeight="1">
      <c r="A47" s="35"/>
      <c r="B47" s="59" t="s">
        <v>58</v>
      </c>
      <c r="C47" s="59">
        <f>SUM(C48:C50)</f>
        <v>0</v>
      </c>
      <c r="D47" s="59">
        <f>SUM(D48:D50)</f>
        <v>0</v>
      </c>
      <c r="E47" s="59">
        <f>SUM(E48:E50)</f>
        <v>0</v>
      </c>
    </row>
    <row r="48" spans="1:5" ht="17.25" customHeight="1" outlineLevel="1">
      <c r="A48" s="35"/>
      <c r="B48" s="54"/>
      <c r="C48" s="64">
        <v>0</v>
      </c>
      <c r="D48" s="64">
        <v>0</v>
      </c>
      <c r="E48" s="64">
        <v>0</v>
      </c>
    </row>
    <row r="49" spans="1:5" ht="17.25" customHeight="1" outlineLevel="1">
      <c r="A49" s="35"/>
      <c r="B49" s="54"/>
      <c r="C49" s="64">
        <v>0</v>
      </c>
      <c r="D49" s="64">
        <v>0</v>
      </c>
      <c r="E49" s="64">
        <v>0</v>
      </c>
    </row>
    <row r="50" spans="1:5" ht="17.25" customHeight="1" outlineLevel="1">
      <c r="A50" s="35"/>
      <c r="B50" s="54"/>
      <c r="C50" s="54"/>
      <c r="D50" s="65"/>
      <c r="E50" s="65"/>
    </row>
    <row r="51" spans="1:5" ht="17.25" customHeight="1">
      <c r="A51" s="35"/>
      <c r="B51" s="59" t="s">
        <v>59</v>
      </c>
      <c r="C51" s="59">
        <f>SUM(C52:C53)</f>
        <v>0</v>
      </c>
      <c r="D51" s="59">
        <f>SUM(D52:D53)</f>
        <v>0</v>
      </c>
      <c r="E51" s="59">
        <f>SUM(E52:E53)</f>
        <v>0</v>
      </c>
    </row>
    <row r="52" spans="1:5" ht="17.25" customHeight="1" outlineLevel="1">
      <c r="A52" s="35"/>
      <c r="B52" s="54"/>
      <c r="C52" s="64">
        <v>0</v>
      </c>
      <c r="D52" s="64">
        <v>0</v>
      </c>
      <c r="E52" s="64">
        <v>0</v>
      </c>
    </row>
    <row r="53" spans="1:5" ht="17.25" customHeight="1" outlineLevel="1">
      <c r="A53" s="35"/>
      <c r="B53" s="54"/>
      <c r="C53" s="54"/>
      <c r="D53" s="65"/>
      <c r="E53" s="65"/>
    </row>
    <row r="54" spans="1:5" ht="17.25" customHeight="1">
      <c r="A54" s="35"/>
      <c r="B54" s="59" t="s">
        <v>60</v>
      </c>
      <c r="C54" s="59">
        <f>SUM(C55:C57)</f>
        <v>0</v>
      </c>
      <c r="D54" s="59">
        <f>SUM(D55:D57)</f>
        <v>0</v>
      </c>
      <c r="E54" s="59">
        <f>SUM(E55:E57)</f>
        <v>0</v>
      </c>
    </row>
    <row r="55" spans="1:5" ht="17.25" customHeight="1" outlineLevel="1">
      <c r="A55" s="35"/>
      <c r="B55" s="66"/>
      <c r="C55" s="67">
        <v>0</v>
      </c>
      <c r="D55" s="68">
        <v>0</v>
      </c>
      <c r="E55" s="69"/>
    </row>
    <row r="56" spans="1:5" ht="17.25" customHeight="1" outlineLevel="1">
      <c r="A56" s="35"/>
      <c r="B56" s="66"/>
      <c r="C56" s="70">
        <v>0</v>
      </c>
      <c r="D56" s="71">
        <v>0</v>
      </c>
      <c r="E56" s="71">
        <v>0</v>
      </c>
    </row>
    <row r="57" spans="1:5" ht="17.25" customHeight="1" outlineLevel="1">
      <c r="A57" s="35"/>
      <c r="B57" s="66"/>
      <c r="C57" s="54"/>
      <c r="D57" s="65"/>
      <c r="E57" s="65"/>
    </row>
    <row r="58" spans="1:5" ht="17.25" customHeight="1">
      <c r="A58" s="35"/>
      <c r="B58" s="59" t="s">
        <v>61</v>
      </c>
      <c r="C58" s="59">
        <f>SUM(C59:C68)</f>
        <v>0</v>
      </c>
      <c r="D58" s="59">
        <f>SUM(D59:D68)</f>
        <v>0</v>
      </c>
      <c r="E58" s="59">
        <f>SUM(E59:E68)</f>
        <v>0</v>
      </c>
    </row>
    <row r="59" spans="1:5" ht="17.25" customHeight="1" outlineLevel="1">
      <c r="A59" s="35"/>
      <c r="B59" s="54"/>
      <c r="C59" s="64">
        <v>0</v>
      </c>
      <c r="D59" s="64">
        <v>0</v>
      </c>
      <c r="E59" s="64">
        <v>0</v>
      </c>
    </row>
    <row r="60" spans="1:5" ht="17.25" customHeight="1" outlineLevel="1">
      <c r="A60" s="35"/>
      <c r="B60" s="54"/>
      <c r="C60" s="64">
        <v>0</v>
      </c>
      <c r="D60" s="64">
        <v>0</v>
      </c>
      <c r="E60" s="64">
        <v>0</v>
      </c>
    </row>
    <row r="61" spans="1:5" ht="17.25" customHeight="1" outlineLevel="1">
      <c r="A61" s="35"/>
      <c r="B61" s="54"/>
      <c r="C61" s="64">
        <v>0</v>
      </c>
      <c r="D61" s="64">
        <v>0</v>
      </c>
      <c r="E61" s="64">
        <v>0</v>
      </c>
    </row>
    <row r="62" spans="1:5" ht="17.25" customHeight="1" outlineLevel="1">
      <c r="A62" s="35"/>
      <c r="B62" s="54"/>
      <c r="C62" s="64">
        <v>0</v>
      </c>
      <c r="D62" s="64">
        <v>0</v>
      </c>
      <c r="E62" s="64">
        <v>0</v>
      </c>
    </row>
    <row r="63" spans="1:5" ht="17.25" customHeight="1" outlineLevel="1">
      <c r="A63" s="35"/>
      <c r="B63" s="54"/>
      <c r="C63" s="64">
        <v>0</v>
      </c>
      <c r="D63" s="64">
        <v>0</v>
      </c>
      <c r="E63" s="64">
        <v>0</v>
      </c>
    </row>
    <row r="64" spans="1:5" ht="17.25" customHeight="1" outlineLevel="1">
      <c r="A64" s="35"/>
      <c r="B64" s="54"/>
      <c r="C64" s="64">
        <v>0</v>
      </c>
      <c r="D64" s="64">
        <v>0</v>
      </c>
      <c r="E64" s="64">
        <v>0</v>
      </c>
    </row>
    <row r="65" spans="1:5" ht="17.25" customHeight="1" outlineLevel="1">
      <c r="A65" s="35"/>
      <c r="B65" s="54"/>
      <c r="C65" s="64">
        <v>0</v>
      </c>
      <c r="D65" s="64">
        <v>0</v>
      </c>
      <c r="E65" s="64">
        <v>0</v>
      </c>
    </row>
    <row r="66" spans="1:5" ht="17.25" customHeight="1" outlineLevel="1">
      <c r="A66" s="35"/>
      <c r="B66" s="54"/>
      <c r="C66" s="64">
        <v>0</v>
      </c>
      <c r="D66" s="64">
        <v>0</v>
      </c>
      <c r="E66" s="64">
        <v>0</v>
      </c>
    </row>
    <row r="67" spans="1:5" ht="17.25" customHeight="1" outlineLevel="1">
      <c r="A67" s="35"/>
      <c r="B67" s="54"/>
      <c r="C67" s="64">
        <v>0</v>
      </c>
      <c r="D67" s="64">
        <v>0</v>
      </c>
      <c r="E67" s="64">
        <v>0</v>
      </c>
    </row>
    <row r="68" spans="1:5" ht="17.25" customHeight="1" outlineLevel="1">
      <c r="A68" s="35"/>
      <c r="B68" s="54"/>
      <c r="C68" s="54"/>
      <c r="D68" s="65"/>
      <c r="E68" s="64">
        <v>0</v>
      </c>
    </row>
    <row r="69" spans="1:5" ht="17.25" customHeight="1">
      <c r="A69" s="35"/>
      <c r="B69" s="59" t="s">
        <v>62</v>
      </c>
      <c r="C69" s="59">
        <f>SUM(C70:C73)</f>
        <v>0</v>
      </c>
      <c r="D69" s="59">
        <f>SUM(D70:D73)</f>
        <v>0</v>
      </c>
      <c r="E69" s="59">
        <f>SUM(E70:E73)</f>
        <v>0</v>
      </c>
    </row>
    <row r="70" spans="1:5" ht="17.25" customHeight="1" outlineLevel="1">
      <c r="A70" s="35"/>
      <c r="B70" s="54"/>
      <c r="C70" s="64">
        <v>0</v>
      </c>
      <c r="D70" s="64">
        <v>0</v>
      </c>
      <c r="E70" s="64">
        <v>0</v>
      </c>
    </row>
    <row r="71" spans="1:5" ht="17.25" customHeight="1" outlineLevel="1">
      <c r="A71" s="35"/>
      <c r="B71" s="54"/>
      <c r="C71" s="64">
        <v>0</v>
      </c>
      <c r="D71" s="64">
        <v>0</v>
      </c>
      <c r="E71" s="64">
        <v>0</v>
      </c>
    </row>
    <row r="72" spans="1:5" ht="17.25" customHeight="1" outlineLevel="1">
      <c r="A72" s="35"/>
      <c r="B72" s="54"/>
      <c r="C72" s="64">
        <v>0</v>
      </c>
      <c r="D72" s="64">
        <v>0</v>
      </c>
      <c r="E72" s="64">
        <v>0</v>
      </c>
    </row>
    <row r="73" spans="1:5" ht="17.25" customHeight="1" outlineLevel="1">
      <c r="A73" s="35"/>
      <c r="B73" s="54"/>
      <c r="C73" s="54"/>
      <c r="D73" s="65"/>
      <c r="E73" s="65"/>
    </row>
    <row r="74" spans="1:5" ht="17.25" customHeight="1">
      <c r="A74" s="35"/>
      <c r="B74" s="59" t="s">
        <v>63</v>
      </c>
      <c r="C74" s="59">
        <f>IF(C77&lt;0,0,C77)</f>
        <v>0</v>
      </c>
      <c r="D74" s="59">
        <f>IF(D77&lt;0,0,D77)</f>
        <v>0</v>
      </c>
      <c r="E74" s="59">
        <f>IF(E77&lt;0,0,E77)</f>
        <v>0</v>
      </c>
    </row>
    <row r="75" spans="1:5" ht="17.25" customHeight="1">
      <c r="A75" s="35"/>
      <c r="B75" s="59" t="s">
        <v>64</v>
      </c>
      <c r="C75" s="59">
        <f>C12+C15+C21+C30+C40+C43+C47+C51+C54+C58+C69</f>
        <v>0</v>
      </c>
      <c r="D75" s="59">
        <f>D12+D15+D21+D30+D40+D43+D47+D51+D54+D58+D69</f>
        <v>0</v>
      </c>
      <c r="E75" s="59">
        <f>E12+E15+E21+E30+E40+E43+E47+E51+E54+E58+E69</f>
        <v>0</v>
      </c>
    </row>
    <row r="76" spans="1:5" ht="17.25" hidden="1" customHeight="1">
      <c r="A76" s="35"/>
      <c r="B76" s="72"/>
      <c r="C76" s="59">
        <f>C12+C15+C21+C30+C40+C43+C47+C51+C54+C58+C69+C74</f>
        <v>0</v>
      </c>
      <c r="D76" s="59">
        <f>D12+D15+D21+D30+D40+D43+D47+D51+D54+D58+D69+D74</f>
        <v>0</v>
      </c>
      <c r="E76" s="59">
        <f>E12+E15+E21+E30+E40+E43+E47+E51+E54+E58+E69+E74</f>
        <v>0</v>
      </c>
    </row>
    <row r="77" spans="1:5" ht="17.25" customHeight="1">
      <c r="A77" s="35"/>
      <c r="B77" s="73" t="s">
        <v>65</v>
      </c>
      <c r="C77" s="73">
        <f>+C9-C75</f>
        <v>0</v>
      </c>
      <c r="D77" s="74">
        <f>+D9-D75</f>
        <v>0</v>
      </c>
      <c r="E77" s="74">
        <f>+E9-E75</f>
        <v>0</v>
      </c>
    </row>
    <row r="78" spans="1:5" ht="17.25" customHeight="1">
      <c r="A78" s="35"/>
      <c r="B78" s="75"/>
      <c r="C78" s="76"/>
      <c r="D78" s="76"/>
      <c r="E78" s="76"/>
    </row>
    <row r="79" spans="1:5" ht="17.25" customHeight="1">
      <c r="A79" s="35"/>
      <c r="B79" s="77"/>
      <c r="C79" s="78"/>
      <c r="D79" s="78"/>
      <c r="E79" s="78"/>
    </row>
    <row r="80" spans="1:5" ht="51.75" customHeight="1">
      <c r="A80" s="35"/>
      <c r="B80" s="79" t="s">
        <v>66</v>
      </c>
      <c r="C80" s="41" t="str">
        <f>C5</f>
        <v>REGULAR</v>
      </c>
      <c r="D80" s="42" t="str">
        <f>D5</f>
        <v>PROPUESTA REDUCCIÓN DE GASTOS</v>
      </c>
      <c r="E80" s="43" t="str">
        <f>E5</f>
        <v>PROPUESTA PAGO DEUDAS Y RED. GASTOS</v>
      </c>
    </row>
    <row r="81" spans="1:5" ht="17.25" hidden="1" customHeight="1" outlineLevel="1">
      <c r="A81" s="35"/>
      <c r="B81" s="80"/>
      <c r="C81" s="80"/>
      <c r="D81" s="81"/>
      <c r="E81" s="81"/>
    </row>
    <row r="82" spans="1:5" ht="17.25" hidden="1" customHeight="1" outlineLevel="1">
      <c r="A82" s="35"/>
      <c r="B82" s="80"/>
      <c r="C82" s="80"/>
      <c r="D82" s="81"/>
      <c r="E82" s="81"/>
    </row>
    <row r="83" spans="1:5" ht="17.25" hidden="1" customHeight="1" outlineLevel="1">
      <c r="A83" s="35"/>
      <c r="B83" s="80"/>
      <c r="C83" s="80"/>
      <c r="D83" s="81"/>
      <c r="E83" s="81"/>
    </row>
    <row r="84" spans="1:5" ht="17.25" hidden="1" customHeight="1" outlineLevel="1">
      <c r="A84" s="35"/>
      <c r="B84" s="80"/>
      <c r="C84" s="80"/>
      <c r="D84" s="81"/>
      <c r="E84" s="81"/>
    </row>
    <row r="85" spans="1:5" ht="17.25" customHeight="1" collapsed="1">
      <c r="A85" s="35"/>
      <c r="B85" s="59" t="s">
        <v>50</v>
      </c>
      <c r="C85" s="59">
        <f>SUM(C81:C84)</f>
        <v>0</v>
      </c>
      <c r="D85" s="59">
        <f>SUM(D81:D84)</f>
        <v>0</v>
      </c>
      <c r="E85" s="59">
        <f>SUM(E81:E84)</f>
        <v>0</v>
      </c>
    </row>
    <row r="86" spans="1:5" ht="17.25" customHeight="1">
      <c r="A86" s="35"/>
      <c r="B86" s="82"/>
      <c r="C86" s="82"/>
      <c r="D86" s="82"/>
      <c r="E86" s="82"/>
    </row>
    <row r="87" spans="1:5" ht="51.75" customHeight="1">
      <c r="A87" s="35"/>
      <c r="B87" s="79" t="s">
        <v>67</v>
      </c>
      <c r="C87" s="41" t="str">
        <f>C80</f>
        <v>REGULAR</v>
      </c>
      <c r="D87" s="42" t="str">
        <f>D80</f>
        <v>PROPUESTA REDUCCIÓN DE GASTOS</v>
      </c>
      <c r="E87" s="43" t="str">
        <f>E80</f>
        <v>PROPUESTA PAGO DEUDAS Y RED. GASTOS</v>
      </c>
    </row>
    <row r="88" spans="1:5" ht="17.25" customHeight="1">
      <c r="A88" s="35"/>
      <c r="B88" s="59" t="s">
        <v>68</v>
      </c>
      <c r="C88" s="59">
        <f>SUM(C89:C91)</f>
        <v>0</v>
      </c>
      <c r="D88" s="59">
        <f>SUM(D89:D91)</f>
        <v>0</v>
      </c>
      <c r="E88" s="59">
        <f>SUM(E89:E91)</f>
        <v>0</v>
      </c>
    </row>
    <row r="89" spans="1:5" ht="17.25" customHeight="1" outlineLevel="1">
      <c r="A89" s="35"/>
      <c r="B89" s="54"/>
      <c r="C89" s="54"/>
      <c r="D89" s="64">
        <v>0</v>
      </c>
      <c r="E89" s="71">
        <f>D89</f>
        <v>0</v>
      </c>
    </row>
    <row r="90" spans="1:5" ht="17.25" customHeight="1" outlineLevel="1">
      <c r="A90" s="35"/>
      <c r="B90" s="54"/>
      <c r="C90" s="54"/>
      <c r="D90" s="64">
        <v>0</v>
      </c>
      <c r="E90" s="64">
        <v>0</v>
      </c>
    </row>
    <row r="91" spans="1:5" ht="17.25" customHeight="1" outlineLevel="1">
      <c r="A91" s="35"/>
      <c r="B91" s="54"/>
      <c r="C91" s="54"/>
      <c r="D91" s="64">
        <v>0</v>
      </c>
      <c r="E91" s="64">
        <v>0</v>
      </c>
    </row>
    <row r="92" spans="1:5" ht="17.25" customHeight="1">
      <c r="A92" s="35"/>
      <c r="B92" s="59" t="s">
        <v>69</v>
      </c>
      <c r="C92" s="59">
        <f>SUM(C93:C96)</f>
        <v>0</v>
      </c>
      <c r="D92" s="59">
        <f>SUM(D93:D96)</f>
        <v>0</v>
      </c>
      <c r="E92" s="59">
        <f>SUM(E93:E96)</f>
        <v>0</v>
      </c>
    </row>
    <row r="93" spans="1:5" ht="17.25" customHeight="1" outlineLevel="1">
      <c r="A93" s="35"/>
      <c r="B93" s="54"/>
      <c r="C93" s="64">
        <v>0</v>
      </c>
      <c r="D93" s="64">
        <v>0</v>
      </c>
      <c r="E93" s="64">
        <v>0</v>
      </c>
    </row>
    <row r="94" spans="1:5" ht="17.25" customHeight="1" outlineLevel="1">
      <c r="A94" s="35"/>
      <c r="B94" s="54"/>
      <c r="C94" s="64">
        <v>0</v>
      </c>
      <c r="D94" s="64">
        <v>0</v>
      </c>
      <c r="E94" s="64">
        <v>0</v>
      </c>
    </row>
    <row r="95" spans="1:5" ht="17.25" customHeight="1" outlineLevel="1">
      <c r="A95" s="35"/>
      <c r="B95" s="54"/>
      <c r="C95" s="64">
        <v>0</v>
      </c>
      <c r="D95" s="64">
        <v>0</v>
      </c>
      <c r="E95" s="64">
        <v>0</v>
      </c>
    </row>
    <row r="96" spans="1:5" ht="17.25" customHeight="1" outlineLevel="1">
      <c r="A96" s="35"/>
      <c r="B96" s="54"/>
      <c r="C96" s="64">
        <v>0</v>
      </c>
      <c r="D96" s="64">
        <v>0</v>
      </c>
      <c r="E96" s="64">
        <v>0</v>
      </c>
    </row>
    <row r="97" spans="1:5" ht="17.25" customHeight="1">
      <c r="A97" s="35"/>
      <c r="B97" s="59" t="s">
        <v>70</v>
      </c>
      <c r="C97" s="59">
        <f>SUM(C98:C101)</f>
        <v>0</v>
      </c>
      <c r="D97" s="59">
        <f>SUM(D98:D101)</f>
        <v>0</v>
      </c>
      <c r="E97" s="59">
        <f>SUM(E98:E101)</f>
        <v>0</v>
      </c>
    </row>
    <row r="98" spans="1:5" ht="17.25" customHeight="1" outlineLevel="1">
      <c r="A98" s="35"/>
      <c r="B98" s="54"/>
      <c r="C98" s="64">
        <v>0</v>
      </c>
      <c r="D98" s="64">
        <v>0</v>
      </c>
      <c r="E98" s="64">
        <v>0</v>
      </c>
    </row>
    <row r="99" spans="1:5" ht="17.25" customHeight="1" outlineLevel="1">
      <c r="A99" s="35"/>
      <c r="B99" s="54"/>
      <c r="C99" s="64">
        <v>0</v>
      </c>
      <c r="D99" s="64">
        <v>0</v>
      </c>
      <c r="E99" s="64">
        <v>0</v>
      </c>
    </row>
    <row r="100" spans="1:5" ht="17.25" customHeight="1" outlineLevel="1">
      <c r="A100" s="35"/>
      <c r="B100" s="54"/>
      <c r="C100" s="64">
        <v>0</v>
      </c>
      <c r="D100" s="64">
        <v>0</v>
      </c>
      <c r="E100" s="64">
        <v>0</v>
      </c>
    </row>
    <row r="101" spans="1:5" ht="17.25" customHeight="1" outlineLevel="1">
      <c r="A101" s="35"/>
      <c r="B101" s="54"/>
      <c r="C101" s="64">
        <v>0</v>
      </c>
      <c r="D101" s="64">
        <v>0</v>
      </c>
      <c r="E101" s="64">
        <v>0</v>
      </c>
    </row>
    <row r="102" spans="1:5" ht="17.25" customHeight="1">
      <c r="A102" s="35"/>
      <c r="B102" s="59" t="s">
        <v>71</v>
      </c>
      <c r="C102" s="59">
        <f>SUM(C103:C107)</f>
        <v>0</v>
      </c>
      <c r="D102" s="59">
        <f>SUM(D103:D107)</f>
        <v>0</v>
      </c>
      <c r="E102" s="59">
        <f>SUM(E103:E107)</f>
        <v>0</v>
      </c>
    </row>
    <row r="103" spans="1:5" ht="17.25" customHeight="1" outlineLevel="1">
      <c r="A103" s="35"/>
      <c r="B103" s="54"/>
      <c r="C103" s="64">
        <v>0</v>
      </c>
      <c r="D103" s="64">
        <v>0</v>
      </c>
      <c r="E103" s="64">
        <v>0</v>
      </c>
    </row>
    <row r="104" spans="1:5" ht="17.25" customHeight="1" outlineLevel="1">
      <c r="A104" s="35"/>
      <c r="B104" s="54"/>
      <c r="C104" s="64">
        <v>0</v>
      </c>
      <c r="D104" s="64">
        <v>0</v>
      </c>
      <c r="E104" s="64">
        <v>0</v>
      </c>
    </row>
    <row r="105" spans="1:5" ht="17.25" customHeight="1" outlineLevel="1">
      <c r="A105" s="35"/>
      <c r="B105" s="54"/>
      <c r="C105" s="64">
        <v>0</v>
      </c>
      <c r="D105" s="64">
        <v>0</v>
      </c>
      <c r="E105" s="64">
        <v>0</v>
      </c>
    </row>
    <row r="106" spans="1:5" ht="17.25" customHeight="1" outlineLevel="1">
      <c r="A106" s="35"/>
      <c r="B106" s="54"/>
      <c r="C106" s="64">
        <v>0</v>
      </c>
      <c r="D106" s="64">
        <v>0</v>
      </c>
      <c r="E106" s="64">
        <v>0</v>
      </c>
    </row>
    <row r="107" spans="1:5" ht="17.25" customHeight="1" outlineLevel="1">
      <c r="A107" s="35"/>
      <c r="B107" s="54"/>
      <c r="C107" s="64">
        <v>0</v>
      </c>
      <c r="D107" s="64">
        <v>0</v>
      </c>
      <c r="E107" s="64">
        <v>0</v>
      </c>
    </row>
    <row r="108" spans="1:5" ht="17.25" customHeight="1">
      <c r="A108" s="35"/>
      <c r="B108" s="79" t="s">
        <v>72</v>
      </c>
      <c r="C108" s="83"/>
      <c r="D108" s="84"/>
      <c r="E108" s="85"/>
    </row>
    <row r="109" spans="1:5" ht="17.25" customHeight="1">
      <c r="A109" s="35"/>
      <c r="B109" s="79" t="s">
        <v>73</v>
      </c>
      <c r="C109" s="41" t="str">
        <f>IF(C108&gt;0,(C108-C85)/12,"")</f>
        <v/>
      </c>
      <c r="D109" s="42" t="str">
        <f>IF(D108&gt;0,(D108-D85)/12,"")</f>
        <v/>
      </c>
      <c r="E109" s="43" t="str">
        <f>IF(E108&gt;0,(E108-E85)/12,"")</f>
        <v/>
      </c>
    </row>
  </sheetData>
  <mergeCells count="1">
    <mergeCell ref="E2:E4"/>
  </mergeCells>
  <dataValidations count="14">
    <dataValidation type="list" allowBlank="1" showInputMessage="1" sqref="B22:B29 B93" xr:uid="{00000000-0002-0000-0100-000000000000}">
      <formula1>FUNCIONAMIENTOPERSONAL</formula1>
      <formula2>0</formula2>
    </dataValidation>
    <dataValidation type="list" allowBlank="1" showInputMessage="1" sqref="B6:B8" xr:uid="{00000000-0002-0000-0100-000001000000}">
      <formula1>INGRESO</formula1>
      <formula2>0</formula2>
    </dataValidation>
    <dataValidation type="list" allowBlank="1" showInputMessage="1" sqref="B13:B14" xr:uid="{00000000-0002-0000-0100-000002000000}">
      <formula1>AHORRO</formula1>
      <formula2>0</formula2>
    </dataValidation>
    <dataValidation type="list" allowBlank="1" showInputMessage="1" sqref="B16:B20" xr:uid="{00000000-0002-0000-0100-000003000000}">
      <formula1>TRANSPORTE</formula1>
      <formula2>0</formula2>
    </dataValidation>
    <dataValidation type="list" allowBlank="1" showInputMessage="1" sqref="B31:B39" xr:uid="{00000000-0002-0000-0100-000004000000}">
      <formula1>HOGAR</formula1>
      <formula2>0</formula2>
    </dataValidation>
    <dataValidation type="list" allowBlank="1" showInputMessage="1" sqref="B41:B42" xr:uid="{00000000-0002-0000-0100-000005000000}">
      <formula1>ENTRETENIMIENTO</formula1>
      <formula2>0</formula2>
    </dataValidation>
    <dataValidation type="list" allowBlank="1" showInputMessage="1" sqref="B44:B46" xr:uid="{00000000-0002-0000-0100-000006000000}">
      <formula1>PROTECCIONESPERSONALES</formula1>
      <formula2>0</formula2>
    </dataValidation>
    <dataValidation type="list" allowBlank="1" showInputMessage="1" sqref="B48:B50" xr:uid="{00000000-0002-0000-0100-000007000000}">
      <formula1>OTROSDESCUENTOS</formula1>
      <formula2>0</formula2>
    </dataValidation>
    <dataValidation type="list" allowBlank="1" showInputMessage="1" sqref="B52:B53" xr:uid="{00000000-0002-0000-0100-000008000000}">
      <formula1>EDUCACION</formula1>
      <formula2>0</formula2>
    </dataValidation>
    <dataValidation type="list" allowBlank="1" showInputMessage="1" sqref="B70:B73" xr:uid="{00000000-0002-0000-0100-000009000000}">
      <formula1>OTROS</formula1>
      <formula2>0</formula2>
    </dataValidation>
    <dataValidation type="list" allowBlank="1" showInputMessage="1" sqref="B89:B91" xr:uid="{00000000-0002-0000-0100-00000A000000}">
      <formula1>ARP</formula1>
      <formula2>0</formula2>
    </dataValidation>
    <dataValidation type="list" allowBlank="1" showInputMessage="1" sqref="B94:B96" xr:uid="{00000000-0002-0000-0100-00000B000000}">
      <formula1>ANUALFIJAS</formula1>
      <formula2>0</formula2>
    </dataValidation>
    <dataValidation type="list" allowBlank="1" showInputMessage="1" sqref="B98:B101" xr:uid="{00000000-0002-0000-0100-00000C000000}">
      <formula1>ANUALPRESUPUESTADAS</formula1>
      <formula2>0</formula2>
    </dataValidation>
    <dataValidation type="list" allowBlank="1" showInputMessage="1" sqref="B81:E84" xr:uid="{00000000-0002-0000-0100-00000D000000}">
      <formula1>INGRESOANUAL</formula1>
      <formula2>0</formula2>
    </dataValidation>
  </dataValidation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2C55E"/>
  </sheetPr>
  <dimension ref="A1:D30"/>
  <sheetViews>
    <sheetView topLeftCell="A32" zoomScale="128" zoomScaleNormal="128" workbookViewId="0">
      <selection activeCell="E20" sqref="E20"/>
    </sheetView>
  </sheetViews>
  <sheetFormatPr baseColWidth="10" defaultColWidth="11.42578125" defaultRowHeight="15" outlineLevelRow="1"/>
  <cols>
    <col min="1" max="1" width="41.28515625" customWidth="1"/>
    <col min="2" max="2" width="25" customWidth="1"/>
    <col min="3" max="3" width="33" customWidth="1"/>
    <col min="4" max="4" width="19.42578125" style="86" customWidth="1"/>
    <col min="5" max="5" width="17.42578125" style="86" customWidth="1"/>
    <col min="6" max="6" width="20.7109375" style="86" customWidth="1"/>
    <col min="7" max="16384" width="11.42578125" style="86"/>
  </cols>
  <sheetData>
    <row r="1" spans="1:4" ht="22.5" customHeight="1">
      <c r="A1" s="87"/>
      <c r="B1" s="87"/>
      <c r="C1" s="88"/>
      <c r="D1" s="89"/>
    </row>
    <row r="2" spans="1:4" ht="18.75" customHeight="1">
      <c r="A2" s="87"/>
      <c r="B2" s="87"/>
      <c r="C2" s="90"/>
      <c r="D2" s="89"/>
    </row>
    <row r="3" spans="1:4" ht="18.75" customHeight="1">
      <c r="A3" s="87"/>
      <c r="B3" s="87"/>
      <c r="C3" s="90"/>
      <c r="D3" s="89"/>
    </row>
    <row r="4" spans="1:4" ht="36" customHeight="1">
      <c r="A4" s="2" t="s">
        <v>74</v>
      </c>
      <c r="B4" s="2"/>
      <c r="C4" s="2"/>
      <c r="D4" s="91"/>
    </row>
    <row r="5" spans="1:4" ht="15.75" customHeight="1">
      <c r="A5" s="92" t="s">
        <v>75</v>
      </c>
      <c r="B5" s="93" t="s">
        <v>76</v>
      </c>
      <c r="C5" s="92">
        <v>0</v>
      </c>
      <c r="D5" s="94"/>
    </row>
    <row r="6" spans="1:4" ht="15.75" customHeight="1" outlineLevel="1">
      <c r="A6" s="95"/>
      <c r="B6" s="96"/>
      <c r="C6" s="97">
        <v>0</v>
      </c>
      <c r="D6" s="89"/>
    </row>
    <row r="7" spans="1:4" ht="15.75" customHeight="1">
      <c r="A7" s="98" t="s">
        <v>77</v>
      </c>
      <c r="B7" s="99"/>
      <c r="C7" s="92">
        <f>C8+C9</f>
        <v>0</v>
      </c>
      <c r="D7" s="94"/>
    </row>
    <row r="8" spans="1:4" ht="15.75" customHeight="1" outlineLevel="1">
      <c r="A8" s="100"/>
      <c r="B8" s="96"/>
      <c r="C8" s="97">
        <v>0</v>
      </c>
      <c r="D8" s="89"/>
    </row>
    <row r="9" spans="1:4" ht="15.75" customHeight="1" outlineLevel="1">
      <c r="A9" s="100"/>
      <c r="B9" s="96"/>
      <c r="C9" s="97">
        <v>0</v>
      </c>
      <c r="D9" s="89"/>
    </row>
    <row r="10" spans="1:4" ht="15.75" customHeight="1">
      <c r="A10" s="98" t="s">
        <v>78</v>
      </c>
      <c r="B10" s="99"/>
      <c r="C10" s="98">
        <f>C11+C12</f>
        <v>0</v>
      </c>
      <c r="D10" s="94"/>
    </row>
    <row r="11" spans="1:4" ht="15.75" customHeight="1" outlineLevel="1">
      <c r="A11" s="95"/>
      <c r="B11" s="96"/>
      <c r="C11" s="97">
        <v>0</v>
      </c>
      <c r="D11" s="89"/>
    </row>
    <row r="12" spans="1:4" ht="15.75" customHeight="1" outlineLevel="1">
      <c r="A12" s="95"/>
      <c r="B12" s="96"/>
      <c r="C12" s="97">
        <v>0</v>
      </c>
      <c r="D12" s="89"/>
    </row>
    <row r="13" spans="1:4" ht="15.75" customHeight="1">
      <c r="A13" s="98" t="s">
        <v>79</v>
      </c>
      <c r="B13" s="99"/>
      <c r="C13" s="101"/>
      <c r="D13" s="102"/>
    </row>
    <row r="14" spans="1:4" ht="15.75" customHeight="1">
      <c r="A14" s="98" t="s">
        <v>80</v>
      </c>
      <c r="B14" s="99"/>
      <c r="C14" s="101"/>
      <c r="D14" s="103"/>
    </row>
    <row r="15" spans="1:4" ht="15.75" customHeight="1" outlineLevel="1">
      <c r="A15" s="95"/>
      <c r="B15" s="96"/>
      <c r="C15" s="97">
        <v>0</v>
      </c>
      <c r="D15" s="89"/>
    </row>
    <row r="16" spans="1:4" ht="15.75" customHeight="1" outlineLevel="1">
      <c r="A16" s="95"/>
      <c r="B16" s="96"/>
      <c r="C16" s="97">
        <v>0</v>
      </c>
      <c r="D16" s="89"/>
    </row>
    <row r="17" spans="1:4" ht="15.75" customHeight="1" outlineLevel="1">
      <c r="A17" s="95"/>
      <c r="B17" s="96"/>
      <c r="C17" s="97">
        <v>0</v>
      </c>
      <c r="D17" s="89"/>
    </row>
    <row r="18" spans="1:4" ht="15.75" customHeight="1" outlineLevel="1">
      <c r="A18" s="95"/>
      <c r="B18" s="96"/>
      <c r="C18" s="97">
        <v>0</v>
      </c>
      <c r="D18" s="89"/>
    </row>
    <row r="19" spans="1:4" ht="15.75" customHeight="1" outlineLevel="1">
      <c r="A19" s="95"/>
      <c r="B19" s="96"/>
      <c r="C19" s="97">
        <v>0</v>
      </c>
      <c r="D19" s="89"/>
    </row>
    <row r="20" spans="1:4" ht="15.75" customHeight="1" outlineLevel="1">
      <c r="A20" s="95"/>
      <c r="B20" s="96"/>
      <c r="C20" s="97">
        <v>0</v>
      </c>
      <c r="D20" s="89"/>
    </row>
    <row r="21" spans="1:4" ht="15.75" customHeight="1" outlineLevel="1">
      <c r="A21" s="95"/>
      <c r="B21" s="96"/>
      <c r="C21" s="97">
        <v>0</v>
      </c>
      <c r="D21" s="89"/>
    </row>
    <row r="22" spans="1:4" ht="15.75" customHeight="1">
      <c r="A22" s="98" t="s">
        <v>81</v>
      </c>
      <c r="B22" s="99"/>
      <c r="C22" s="98">
        <f>C23+C24</f>
        <v>0</v>
      </c>
      <c r="D22" s="103"/>
    </row>
    <row r="23" spans="1:4" ht="15.75" customHeight="1" outlineLevel="1">
      <c r="A23" s="95"/>
      <c r="B23" s="96"/>
      <c r="C23" s="97">
        <v>0</v>
      </c>
      <c r="D23" s="89"/>
    </row>
    <row r="24" spans="1:4" ht="15.75" customHeight="1" outlineLevel="1">
      <c r="A24" s="95"/>
      <c r="B24" s="96"/>
      <c r="C24" s="97">
        <v>0</v>
      </c>
      <c r="D24" s="89"/>
    </row>
    <row r="25" spans="1:4" ht="15.75" customHeight="1">
      <c r="A25" s="98" t="s">
        <v>82</v>
      </c>
      <c r="B25" s="99"/>
      <c r="C25" s="98">
        <f>+C14+C22</f>
        <v>0</v>
      </c>
      <c r="D25" s="102"/>
    </row>
    <row r="26" spans="1:4" ht="15.75" hidden="1" customHeight="1">
      <c r="A26" s="104"/>
      <c r="B26" s="105"/>
      <c r="C26" s="104"/>
      <c r="D26" s="89"/>
    </row>
    <row r="27" spans="1:4" ht="15.75" customHeight="1">
      <c r="A27" s="98" t="s">
        <v>83</v>
      </c>
      <c r="B27" s="99"/>
      <c r="C27" s="98">
        <f>IF(C13&lt;C25,0,C13-C25)</f>
        <v>0</v>
      </c>
      <c r="D27" s="102"/>
    </row>
    <row r="28" spans="1:4" ht="15.75" hidden="1" customHeight="1">
      <c r="A28" s="95"/>
      <c r="B28" s="95"/>
      <c r="C28" s="95"/>
      <c r="D28" s="89"/>
    </row>
    <row r="29" spans="1:4" ht="15.75" customHeight="1">
      <c r="A29" s="98" t="s">
        <v>84</v>
      </c>
      <c r="B29" s="106"/>
      <c r="C29" s="107">
        <f>IF(C13&gt;0,C25/C13,0)</f>
        <v>0</v>
      </c>
      <c r="D29" s="94"/>
    </row>
    <row r="30" spans="1:4" ht="15.75" customHeight="1">
      <c r="A30" s="87"/>
      <c r="B30" s="87"/>
      <c r="C30" s="88"/>
      <c r="D30" s="89"/>
    </row>
  </sheetData>
  <mergeCells count="1">
    <mergeCell ref="A4:C4"/>
  </mergeCells>
  <dataValidations count="3">
    <dataValidation allowBlank="1" showInputMessage="1" sqref="A6:C6 A8:C9 A11:C12 B15:C21 B23:C24" xr:uid="{00000000-0002-0000-0200-000000000000}">
      <formula1>0</formula1>
      <formula2>0</formula2>
    </dataValidation>
    <dataValidation type="list" allowBlank="1" showInputMessage="1" sqref="A15:A21" xr:uid="{00000000-0002-0000-0200-000001000000}">
      <formula1>PASIVOSCP</formula1>
      <formula2>0</formula2>
    </dataValidation>
    <dataValidation type="list" allowBlank="1" showInputMessage="1" sqref="A23:A24" xr:uid="{00000000-0002-0000-0200-000002000000}">
      <formula1>PASIVOSLP</formula1>
      <formula2>0</formula2>
    </dataValidation>
  </dataValidations>
  <pageMargins left="0.7" right="0.7" top="0.75" bottom="0.75" header="0.511811023622047" footer="0.511811023622047"/>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2C55E"/>
  </sheetPr>
  <dimension ref="A2:J22"/>
  <sheetViews>
    <sheetView showGridLines="0" zoomScale="97" zoomScaleNormal="97" workbookViewId="0">
      <selection activeCell="K29" sqref="K29"/>
    </sheetView>
  </sheetViews>
  <sheetFormatPr baseColWidth="10" defaultColWidth="11.42578125" defaultRowHeight="16.5"/>
  <cols>
    <col min="1" max="1" width="4.28515625" style="108" customWidth="1"/>
    <col min="2" max="2" width="31.42578125" style="108" customWidth="1"/>
    <col min="3" max="3" width="35.42578125" style="108" customWidth="1"/>
    <col min="4" max="4" width="22.140625" style="109" customWidth="1"/>
    <col min="5" max="5" width="17.42578125" style="110" customWidth="1"/>
    <col min="6" max="6" width="15.42578125" style="109" customWidth="1"/>
    <col min="7" max="7" width="19.85546875" style="111" customWidth="1"/>
    <col min="8" max="8" width="18.7109375" style="108" customWidth="1"/>
    <col min="9" max="9" width="22.28515625" style="112" customWidth="1"/>
    <col min="10" max="10" width="21.7109375" customWidth="1"/>
  </cols>
  <sheetData>
    <row r="2" spans="2:10">
      <c r="C2" s="113"/>
    </row>
    <row r="4" spans="2:10" ht="15" customHeight="1">
      <c r="B4" s="1" t="s">
        <v>85</v>
      </c>
      <c r="C4" s="1"/>
      <c r="D4" s="1"/>
      <c r="E4" s="1"/>
      <c r="F4" s="1"/>
      <c r="G4" s="1"/>
      <c r="H4" s="1"/>
      <c r="I4" s="1"/>
    </row>
    <row r="5" spans="2:10" ht="15" customHeight="1">
      <c r="B5" s="1"/>
      <c r="C5" s="1"/>
      <c r="D5" s="1"/>
      <c r="E5" s="1"/>
      <c r="F5" s="1"/>
      <c r="G5" s="1"/>
      <c r="H5" s="1"/>
      <c r="I5" s="1"/>
    </row>
    <row r="6" spans="2:10" ht="31.5" customHeight="1">
      <c r="B6" s="114" t="s">
        <v>86</v>
      </c>
      <c r="C6" s="114" t="s">
        <v>87</v>
      </c>
      <c r="D6" s="115" t="s">
        <v>88</v>
      </c>
      <c r="E6" s="116" t="s">
        <v>89</v>
      </c>
      <c r="F6" s="117" t="s">
        <v>90</v>
      </c>
      <c r="G6" s="118" t="s">
        <v>91</v>
      </c>
      <c r="H6" s="118" t="s">
        <v>92</v>
      </c>
      <c r="I6" s="119" t="s">
        <v>93</v>
      </c>
    </row>
    <row r="7" spans="2:10">
      <c r="B7" s="120"/>
      <c r="C7" s="121"/>
      <c r="D7" s="122">
        <v>0</v>
      </c>
      <c r="E7" s="123"/>
      <c r="F7" s="124"/>
      <c r="G7" s="125"/>
      <c r="H7" s="120"/>
      <c r="I7" s="126"/>
    </row>
    <row r="8" spans="2:10">
      <c r="B8" s="120"/>
      <c r="C8" s="121"/>
      <c r="D8" s="122">
        <v>0</v>
      </c>
      <c r="E8" s="123"/>
      <c r="F8" s="124"/>
      <c r="G8" s="125"/>
      <c r="H8" s="120"/>
      <c r="I8" s="126"/>
    </row>
    <row r="9" spans="2:10">
      <c r="B9" s="120"/>
      <c r="C9" s="121"/>
      <c r="D9" s="122">
        <v>0</v>
      </c>
      <c r="E9" s="123"/>
      <c r="F9" s="124"/>
      <c r="G9" s="125"/>
      <c r="H9" s="120"/>
      <c r="I9" s="126"/>
    </row>
    <row r="10" spans="2:10">
      <c r="B10" s="120"/>
      <c r="C10" s="121"/>
      <c r="D10" s="122">
        <v>0</v>
      </c>
      <c r="E10" s="123"/>
      <c r="F10" s="124"/>
      <c r="G10" s="125"/>
      <c r="H10" s="120"/>
      <c r="I10" s="126"/>
    </row>
    <row r="11" spans="2:10">
      <c r="B11" s="120"/>
      <c r="C11" s="121"/>
      <c r="D11" s="122">
        <v>0</v>
      </c>
      <c r="E11" s="123"/>
      <c r="F11" s="124"/>
      <c r="G11" s="125"/>
      <c r="H11" s="120"/>
      <c r="I11" s="126"/>
    </row>
    <row r="12" spans="2:10">
      <c r="B12" s="120"/>
      <c r="C12" s="121"/>
      <c r="D12" s="122">
        <v>0</v>
      </c>
      <c r="E12" s="123"/>
      <c r="F12" s="124"/>
      <c r="G12" s="125"/>
      <c r="H12" s="120"/>
      <c r="I12" s="126"/>
    </row>
    <row r="13" spans="2:10">
      <c r="B13" s="120"/>
      <c r="C13" s="121"/>
      <c r="D13" s="122">
        <v>0</v>
      </c>
      <c r="E13" s="123"/>
      <c r="F13" s="124"/>
      <c r="G13" s="125"/>
      <c r="H13" s="120"/>
      <c r="I13" s="126"/>
      <c r="J13" s="127"/>
    </row>
    <row r="14" spans="2:10" ht="16.5" hidden="1" customHeight="1">
      <c r="B14" s="120"/>
      <c r="C14" s="121"/>
      <c r="D14" s="122">
        <v>0</v>
      </c>
      <c r="E14" s="123"/>
      <c r="F14" s="124"/>
      <c r="G14" s="125"/>
      <c r="H14" s="120"/>
      <c r="I14" s="126"/>
    </row>
    <row r="15" spans="2:10">
      <c r="B15" s="128"/>
      <c r="C15" s="129"/>
      <c r="D15" s="122">
        <v>0</v>
      </c>
      <c r="E15" s="130"/>
      <c r="F15" s="131"/>
      <c r="G15" s="132"/>
      <c r="H15" s="128"/>
      <c r="I15" s="133"/>
    </row>
    <row r="16" spans="2:10" ht="21" customHeight="1">
      <c r="B16" s="128"/>
      <c r="C16" s="129"/>
      <c r="D16" s="122">
        <v>0</v>
      </c>
      <c r="E16" s="130"/>
      <c r="F16" s="131"/>
      <c r="G16" s="132"/>
      <c r="H16" s="128"/>
      <c r="I16" s="133"/>
    </row>
    <row r="17" spans="2:9" ht="21.75" hidden="1" customHeight="1">
      <c r="B17" s="134"/>
      <c r="C17" s="135"/>
      <c r="D17" s="134"/>
      <c r="E17" s="136"/>
      <c r="F17" s="137"/>
      <c r="G17" s="138">
        <v>0</v>
      </c>
      <c r="H17" s="134"/>
      <c r="I17" s="139">
        <v>0</v>
      </c>
    </row>
    <row r="18" spans="2:9" ht="16.5" hidden="1" customHeight="1">
      <c r="B18" s="134"/>
      <c r="C18" s="135"/>
      <c r="D18" s="134"/>
      <c r="E18" s="136"/>
      <c r="F18" s="137"/>
      <c r="G18" s="132"/>
      <c r="H18" s="134"/>
      <c r="I18" s="139">
        <v>0</v>
      </c>
    </row>
    <row r="19" spans="2:9">
      <c r="B19" s="140" t="s">
        <v>94</v>
      </c>
      <c r="C19" s="141"/>
      <c r="D19" s="138">
        <f>D7+D8+D9+D10+D11+D12+D13+D15+D16</f>
        <v>0</v>
      </c>
      <c r="E19" s="142"/>
      <c r="F19" s="143"/>
      <c r="G19" s="144"/>
      <c r="H19" s="144"/>
      <c r="I19" s="145"/>
    </row>
    <row r="21" spans="2:9">
      <c r="D21" s="146"/>
    </row>
    <row r="22" spans="2:9" ht="30" customHeight="1">
      <c r="E22" s="351" t="s">
        <v>95</v>
      </c>
      <c r="F22" s="351"/>
      <c r="G22" s="147">
        <f>+D19+G19</f>
        <v>0</v>
      </c>
    </row>
  </sheetData>
  <mergeCells count="2">
    <mergeCell ref="B4:I5"/>
    <mergeCell ref="E22:F22"/>
  </mergeCells>
  <dataValidations count="1">
    <dataValidation type="list" allowBlank="1" showInputMessage="1" sqref="B15:C18 E15:F16 H15:H18 D17:F18" xr:uid="{00000000-0002-0000-0300-000000000000}">
      <formula1>ENTIDAD</formula1>
      <formula2>0</formula2>
    </dataValidation>
  </dataValidations>
  <pageMargins left="0.7" right="0.7" top="0.75" bottom="0.75" header="0.511811023622047" footer="0.511811023622047"/>
  <pageSetup paperSize="9"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22C55E"/>
  </sheetPr>
  <dimension ref="A1:AN24"/>
  <sheetViews>
    <sheetView showGridLines="0" topLeftCell="F1" zoomScale="120" zoomScaleNormal="120" workbookViewId="0">
      <pane xSplit="45315"/>
      <selection activeCell="F2" sqref="F2"/>
      <selection pane="topRight"/>
    </sheetView>
  </sheetViews>
  <sheetFormatPr baseColWidth="10" defaultColWidth="11" defaultRowHeight="15"/>
  <cols>
    <col min="1" max="1" width="11.7109375" customWidth="1"/>
    <col min="2" max="2" width="10.7109375" customWidth="1"/>
    <col min="4" max="4" width="25.28515625" customWidth="1"/>
    <col min="5" max="5" width="19.85546875" customWidth="1"/>
    <col min="6" max="6" width="27.85546875" customWidth="1"/>
    <col min="7" max="7" width="20" customWidth="1"/>
    <col min="8" max="8" width="24.42578125" customWidth="1"/>
    <col min="9" max="9" width="26.7109375" customWidth="1"/>
    <col min="10" max="10" width="22.7109375" customWidth="1"/>
    <col min="11" max="11" width="14.28515625" customWidth="1"/>
    <col min="12" max="12" width="33" customWidth="1"/>
    <col min="13" max="13" width="63" customWidth="1"/>
    <col min="14" max="14" width="14.85546875" customWidth="1"/>
    <col min="15" max="15" width="12.42578125" customWidth="1"/>
    <col min="16" max="16" width="3.85546875" customWidth="1"/>
    <col min="17" max="18" width="21.28515625" customWidth="1"/>
    <col min="19" max="20" width="19.42578125" customWidth="1"/>
    <col min="21" max="21" width="28.140625" customWidth="1"/>
    <col min="22" max="22" width="18" customWidth="1"/>
    <col min="23" max="23" width="19.42578125" customWidth="1"/>
    <col min="24" max="24" width="29.42578125" customWidth="1"/>
    <col min="25" max="25" width="30.7109375" customWidth="1"/>
    <col min="26" max="26" width="20.7109375" customWidth="1"/>
    <col min="27" max="27" width="30.7109375" customWidth="1"/>
    <col min="29" max="29" width="27.140625" customWidth="1"/>
    <col min="30" max="30" width="24.140625" customWidth="1"/>
    <col min="31" max="31" width="15.7109375" customWidth="1"/>
    <col min="32" max="32" width="22.42578125" customWidth="1"/>
    <col min="33" max="33" width="24.85546875" customWidth="1"/>
    <col min="34" max="34" width="23.28515625" customWidth="1"/>
    <col min="35" max="35" width="18.85546875" customWidth="1"/>
    <col min="36" max="36" width="22.28515625" customWidth="1"/>
    <col min="37" max="37" width="29.140625" customWidth="1"/>
    <col min="38" max="38" width="20.140625" customWidth="1"/>
    <col min="39" max="40" width="28.7109375" customWidth="1"/>
  </cols>
  <sheetData>
    <row r="1" spans="1:40" s="149" customFormat="1" ht="31.5" customHeight="1">
      <c r="A1" s="148" t="s">
        <v>96</v>
      </c>
      <c r="B1" s="148" t="s">
        <v>97</v>
      </c>
      <c r="C1" s="148" t="s">
        <v>98</v>
      </c>
      <c r="D1" s="148" t="s">
        <v>99</v>
      </c>
      <c r="E1" s="148" t="s">
        <v>100</v>
      </c>
      <c r="F1" s="148" t="s">
        <v>101</v>
      </c>
      <c r="G1" s="148" t="s">
        <v>76</v>
      </c>
      <c r="H1" s="148" t="s">
        <v>102</v>
      </c>
      <c r="I1" s="148" t="s">
        <v>103</v>
      </c>
      <c r="J1" s="148" t="s">
        <v>104</v>
      </c>
      <c r="K1" s="148" t="s">
        <v>105</v>
      </c>
      <c r="L1" s="148" t="s">
        <v>106</v>
      </c>
      <c r="M1" s="148" t="s">
        <v>107</v>
      </c>
      <c r="N1" s="148" t="s">
        <v>108</v>
      </c>
      <c r="O1" s="148" t="s">
        <v>109</v>
      </c>
      <c r="P1" s="148" t="s">
        <v>110</v>
      </c>
      <c r="Q1" s="148" t="s">
        <v>111</v>
      </c>
      <c r="R1" s="148" t="s">
        <v>112</v>
      </c>
      <c r="S1" s="148" t="s">
        <v>113</v>
      </c>
      <c r="T1" s="148" t="s">
        <v>114</v>
      </c>
      <c r="U1" s="148" t="s">
        <v>115</v>
      </c>
      <c r="V1" s="148" t="s">
        <v>116</v>
      </c>
      <c r="W1" s="148" t="s">
        <v>117</v>
      </c>
      <c r="X1" s="148" t="s">
        <v>118</v>
      </c>
      <c r="Y1" s="148" t="s">
        <v>119</v>
      </c>
      <c r="Z1" s="148" t="s">
        <v>120</v>
      </c>
      <c r="AA1" s="148" t="s">
        <v>121</v>
      </c>
      <c r="AB1" s="148" t="s">
        <v>122</v>
      </c>
      <c r="AC1" s="148" t="s">
        <v>123</v>
      </c>
      <c r="AD1" s="148" t="s">
        <v>124</v>
      </c>
      <c r="AE1" s="148" t="s">
        <v>125</v>
      </c>
      <c r="AF1" s="148" t="s">
        <v>126</v>
      </c>
      <c r="AG1" s="148" t="s">
        <v>127</v>
      </c>
      <c r="AH1" s="148" t="s">
        <v>128</v>
      </c>
      <c r="AI1" s="148" t="s">
        <v>129</v>
      </c>
      <c r="AJ1" s="148" t="s">
        <v>130</v>
      </c>
      <c r="AK1" s="148" t="s">
        <v>131</v>
      </c>
      <c r="AL1" s="148" t="s">
        <v>132</v>
      </c>
      <c r="AM1" s="148" t="s">
        <v>133</v>
      </c>
      <c r="AN1" s="148" t="s">
        <v>134</v>
      </c>
    </row>
    <row r="2" spans="1:40">
      <c r="A2" s="150">
        <v>1700</v>
      </c>
      <c r="B2" s="150">
        <v>1900</v>
      </c>
      <c r="C2" s="151" t="s">
        <v>135</v>
      </c>
      <c r="D2" s="151" t="s">
        <v>136</v>
      </c>
      <c r="E2" s="151" t="s">
        <v>137</v>
      </c>
      <c r="F2" s="151" t="s">
        <v>138</v>
      </c>
      <c r="G2" s="151" t="s">
        <v>139</v>
      </c>
      <c r="H2" s="151" t="s">
        <v>140</v>
      </c>
      <c r="I2" s="151" t="s">
        <v>141</v>
      </c>
      <c r="J2" s="151" t="s">
        <v>78</v>
      </c>
      <c r="K2" s="151" t="s">
        <v>142</v>
      </c>
      <c r="L2" s="151" t="s">
        <v>143</v>
      </c>
      <c r="M2" s="151" t="s">
        <v>144</v>
      </c>
      <c r="N2" s="151" t="s">
        <v>145</v>
      </c>
      <c r="O2" s="151" t="s">
        <v>146</v>
      </c>
      <c r="P2" s="151" t="s">
        <v>147</v>
      </c>
      <c r="Q2" s="151" t="s">
        <v>148</v>
      </c>
      <c r="R2" s="151" t="s">
        <v>149</v>
      </c>
      <c r="S2" s="151" t="s">
        <v>150</v>
      </c>
      <c r="T2" s="151" t="s">
        <v>151</v>
      </c>
      <c r="U2" s="151" t="s">
        <v>152</v>
      </c>
      <c r="V2" s="151" t="s">
        <v>153</v>
      </c>
      <c r="W2" s="151" t="s">
        <v>154</v>
      </c>
      <c r="X2" s="151" t="s">
        <v>155</v>
      </c>
      <c r="Y2" s="151" t="s">
        <v>156</v>
      </c>
      <c r="Z2" s="151" t="s">
        <v>157</v>
      </c>
      <c r="AA2" s="151" t="s">
        <v>158</v>
      </c>
      <c r="AB2" s="152" t="s">
        <v>159</v>
      </c>
      <c r="AC2" s="151" t="s">
        <v>160</v>
      </c>
      <c r="AD2" s="151" t="s">
        <v>161</v>
      </c>
      <c r="AE2" s="151" t="s">
        <v>162</v>
      </c>
      <c r="AF2" s="151" t="s">
        <v>163</v>
      </c>
      <c r="AG2" s="151" t="s">
        <v>164</v>
      </c>
      <c r="AH2" s="151" t="s">
        <v>165</v>
      </c>
      <c r="AI2" s="151" t="s">
        <v>166</v>
      </c>
      <c r="AJ2" s="151" t="s">
        <v>167</v>
      </c>
      <c r="AK2" s="151" t="s">
        <v>168</v>
      </c>
      <c r="AL2" s="151" t="s">
        <v>169</v>
      </c>
      <c r="AM2" s="151" t="s">
        <v>170</v>
      </c>
      <c r="AN2" s="151" t="s">
        <v>171</v>
      </c>
    </row>
    <row r="3" spans="1:40">
      <c r="C3" s="151" t="s">
        <v>172</v>
      </c>
      <c r="D3" s="151" t="s">
        <v>113</v>
      </c>
      <c r="E3" s="151" t="s">
        <v>173</v>
      </c>
      <c r="F3" s="151" t="s">
        <v>174</v>
      </c>
      <c r="G3" s="151" t="s">
        <v>175</v>
      </c>
      <c r="H3" s="151" t="s">
        <v>176</v>
      </c>
      <c r="I3" s="151" t="s">
        <v>177</v>
      </c>
      <c r="J3" s="151" t="s">
        <v>75</v>
      </c>
      <c r="K3" s="151" t="s">
        <v>178</v>
      </c>
      <c r="L3" s="151" t="s">
        <v>179</v>
      </c>
      <c r="M3" s="151" t="s">
        <v>180</v>
      </c>
      <c r="N3" s="151" t="s">
        <v>181</v>
      </c>
      <c r="O3" s="151" t="s">
        <v>182</v>
      </c>
      <c r="P3" s="151" t="s">
        <v>183</v>
      </c>
      <c r="Q3" s="151" t="s">
        <v>184</v>
      </c>
      <c r="R3" s="151" t="s">
        <v>185</v>
      </c>
      <c r="S3" s="151" t="s">
        <v>186</v>
      </c>
      <c r="T3" s="151" t="s">
        <v>187</v>
      </c>
      <c r="U3" s="151" t="s">
        <v>188</v>
      </c>
      <c r="V3" s="151" t="s">
        <v>189</v>
      </c>
      <c r="W3" s="151" t="s">
        <v>190</v>
      </c>
      <c r="X3" s="151" t="s">
        <v>191</v>
      </c>
      <c r="Y3" s="151" t="s">
        <v>192</v>
      </c>
      <c r="Z3" s="151" t="s">
        <v>193</v>
      </c>
      <c r="AA3" s="151" t="s">
        <v>194</v>
      </c>
      <c r="AB3" s="152" t="s">
        <v>195</v>
      </c>
      <c r="AC3" s="151" t="s">
        <v>196</v>
      </c>
      <c r="AD3" s="151" t="s">
        <v>197</v>
      </c>
      <c r="AE3" s="151" t="s">
        <v>198</v>
      </c>
      <c r="AF3" s="151" t="s">
        <v>199</v>
      </c>
      <c r="AG3" s="151" t="s">
        <v>200</v>
      </c>
      <c r="AH3" s="151" t="s">
        <v>201</v>
      </c>
      <c r="AI3" s="151" t="s">
        <v>202</v>
      </c>
      <c r="AJ3" s="151" t="s">
        <v>203</v>
      </c>
      <c r="AK3" s="151" t="s">
        <v>169</v>
      </c>
      <c r="AL3" s="151" t="s">
        <v>204</v>
      </c>
      <c r="AM3" s="151" t="s">
        <v>160</v>
      </c>
      <c r="AN3" s="151" t="s">
        <v>205</v>
      </c>
    </row>
    <row r="4" spans="1:40">
      <c r="C4" s="153"/>
      <c r="D4" s="151" t="s">
        <v>206</v>
      </c>
      <c r="E4" s="151" t="s">
        <v>207</v>
      </c>
      <c r="F4" s="151" t="s">
        <v>208</v>
      </c>
      <c r="G4" s="151" t="s">
        <v>209</v>
      </c>
      <c r="H4" s="151" t="s">
        <v>210</v>
      </c>
      <c r="I4" s="151" t="s">
        <v>211</v>
      </c>
      <c r="J4" s="151" t="s">
        <v>77</v>
      </c>
      <c r="K4" s="151" t="s">
        <v>212</v>
      </c>
      <c r="L4" s="151" t="s">
        <v>213</v>
      </c>
      <c r="M4" s="151" t="s">
        <v>214</v>
      </c>
      <c r="N4" s="151" t="s">
        <v>215</v>
      </c>
      <c r="O4" s="151" t="s">
        <v>181</v>
      </c>
      <c r="Q4" s="151" t="s">
        <v>216</v>
      </c>
      <c r="S4" s="151" t="s">
        <v>217</v>
      </c>
      <c r="T4" s="151" t="s">
        <v>164</v>
      </c>
      <c r="U4" s="151" t="s">
        <v>218</v>
      </c>
      <c r="V4" s="151" t="s">
        <v>219</v>
      </c>
      <c r="W4" s="151" t="s">
        <v>220</v>
      </c>
      <c r="X4" s="151" t="s">
        <v>164</v>
      </c>
      <c r="Y4" s="151" t="s">
        <v>221</v>
      </c>
      <c r="Z4" s="151" t="s">
        <v>222</v>
      </c>
      <c r="AA4" s="151" t="s">
        <v>223</v>
      </c>
      <c r="AB4" s="152" t="s">
        <v>224</v>
      </c>
      <c r="AC4" s="151" t="s">
        <v>225</v>
      </c>
      <c r="AD4" s="151" t="s">
        <v>202</v>
      </c>
      <c r="AE4" s="151" t="s">
        <v>226</v>
      </c>
      <c r="AF4" s="151" t="s">
        <v>227</v>
      </c>
      <c r="AG4" s="151" t="s">
        <v>228</v>
      </c>
      <c r="AH4" s="151" t="s">
        <v>229</v>
      </c>
      <c r="AI4" s="151" t="s">
        <v>230</v>
      </c>
      <c r="AJ4" s="151" t="s">
        <v>231</v>
      </c>
      <c r="AK4" s="151" t="s">
        <v>232</v>
      </c>
      <c r="AL4" s="151" t="s">
        <v>233</v>
      </c>
      <c r="AM4" s="151" t="s">
        <v>171</v>
      </c>
      <c r="AN4" s="151" t="s">
        <v>234</v>
      </c>
    </row>
    <row r="5" spans="1:40">
      <c r="D5" s="151" t="s">
        <v>235</v>
      </c>
      <c r="E5" s="151" t="s">
        <v>236</v>
      </c>
      <c r="F5" s="151" t="s">
        <v>237</v>
      </c>
      <c r="G5" s="151" t="s">
        <v>238</v>
      </c>
      <c r="H5" s="151" t="s">
        <v>239</v>
      </c>
      <c r="I5" s="151" t="s">
        <v>240</v>
      </c>
      <c r="J5" s="151" t="s">
        <v>241</v>
      </c>
      <c r="K5" s="151" t="s">
        <v>242</v>
      </c>
      <c r="L5" s="151" t="s">
        <v>243</v>
      </c>
      <c r="M5" s="151" t="s">
        <v>244</v>
      </c>
      <c r="N5" s="151" t="s">
        <v>245</v>
      </c>
      <c r="O5" s="151" t="s">
        <v>215</v>
      </c>
      <c r="Q5" s="151" t="s">
        <v>246</v>
      </c>
      <c r="S5" s="151" t="s">
        <v>247</v>
      </c>
      <c r="T5" s="151" t="s">
        <v>248</v>
      </c>
      <c r="U5" s="151" t="s">
        <v>249</v>
      </c>
      <c r="V5" s="151" t="s">
        <v>250</v>
      </c>
      <c r="W5" s="151" t="s">
        <v>251</v>
      </c>
      <c r="X5" s="151" t="s">
        <v>200</v>
      </c>
      <c r="Y5" s="151" t="s">
        <v>252</v>
      </c>
      <c r="Z5" s="151" t="s">
        <v>253</v>
      </c>
      <c r="AA5" s="151" t="s">
        <v>254</v>
      </c>
      <c r="AC5" s="151" t="s">
        <v>255</v>
      </c>
      <c r="AD5" s="151" t="s">
        <v>256</v>
      </c>
      <c r="AE5" s="151" t="s">
        <v>257</v>
      </c>
      <c r="AF5" s="151" t="s">
        <v>164</v>
      </c>
      <c r="AG5" s="151" t="s">
        <v>258</v>
      </c>
      <c r="AH5" s="151" t="s">
        <v>259</v>
      </c>
      <c r="AI5" s="151" t="s">
        <v>260</v>
      </c>
      <c r="AJ5" s="151" t="s">
        <v>261</v>
      </c>
      <c r="AK5" s="151" t="s">
        <v>204</v>
      </c>
      <c r="AL5" s="151" t="s">
        <v>262</v>
      </c>
      <c r="AM5" s="151" t="s">
        <v>205</v>
      </c>
      <c r="AN5" s="151" t="s">
        <v>263</v>
      </c>
    </row>
    <row r="6" spans="1:40">
      <c r="D6" s="151" t="s">
        <v>264</v>
      </c>
      <c r="E6" s="151" t="s">
        <v>265</v>
      </c>
      <c r="F6" s="151" t="s">
        <v>266</v>
      </c>
      <c r="G6" s="151" t="s">
        <v>267</v>
      </c>
      <c r="H6" s="151" t="s">
        <v>268</v>
      </c>
      <c r="I6" s="151" t="s">
        <v>269</v>
      </c>
      <c r="J6" s="151" t="s">
        <v>270</v>
      </c>
      <c r="K6" s="151" t="s">
        <v>271</v>
      </c>
      <c r="L6" s="151" t="s">
        <v>272</v>
      </c>
      <c r="M6" s="151" t="s">
        <v>273</v>
      </c>
      <c r="N6" s="151" t="s">
        <v>274</v>
      </c>
      <c r="O6" s="151" t="s">
        <v>245</v>
      </c>
      <c r="Q6" s="151" t="s">
        <v>275</v>
      </c>
      <c r="S6" s="151" t="s">
        <v>203</v>
      </c>
      <c r="T6" s="151" t="s">
        <v>276</v>
      </c>
      <c r="U6" s="151" t="s">
        <v>277</v>
      </c>
      <c r="V6" s="151" t="s">
        <v>278</v>
      </c>
      <c r="W6" s="151" t="s">
        <v>279</v>
      </c>
      <c r="X6" s="151" t="s">
        <v>228</v>
      </c>
      <c r="Z6" s="151" t="s">
        <v>280</v>
      </c>
      <c r="AC6" s="151" t="s">
        <v>281</v>
      </c>
      <c r="AD6" s="151" t="s">
        <v>282</v>
      </c>
      <c r="AE6" s="151" t="s">
        <v>283</v>
      </c>
      <c r="AF6" s="151" t="s">
        <v>284</v>
      </c>
      <c r="AG6" s="151" t="s">
        <v>285</v>
      </c>
      <c r="AH6" s="151" t="s">
        <v>286</v>
      </c>
      <c r="AI6" s="151" t="s">
        <v>287</v>
      </c>
      <c r="AK6" s="151" t="s">
        <v>288</v>
      </c>
      <c r="AL6" s="151" t="s">
        <v>256</v>
      </c>
      <c r="AM6" s="151" t="s">
        <v>289</v>
      </c>
      <c r="AN6" s="151" t="s">
        <v>290</v>
      </c>
    </row>
    <row r="7" spans="1:40">
      <c r="C7" s="153"/>
      <c r="D7" s="151" t="s">
        <v>291</v>
      </c>
      <c r="G7" s="151" t="s">
        <v>292</v>
      </c>
      <c r="H7" s="151" t="s">
        <v>293</v>
      </c>
      <c r="I7" s="151" t="s">
        <v>294</v>
      </c>
      <c r="L7" s="151" t="s">
        <v>295</v>
      </c>
      <c r="M7" s="151" t="s">
        <v>296</v>
      </c>
      <c r="N7" s="151" t="s">
        <v>297</v>
      </c>
      <c r="O7" s="151" t="s">
        <v>274</v>
      </c>
      <c r="Q7" s="151" t="s">
        <v>198</v>
      </c>
      <c r="S7" s="151" t="s">
        <v>298</v>
      </c>
      <c r="T7" s="151" t="s">
        <v>299</v>
      </c>
      <c r="U7" s="151" t="s">
        <v>300</v>
      </c>
      <c r="V7" s="151" t="s">
        <v>301</v>
      </c>
      <c r="W7" s="151" t="s">
        <v>164</v>
      </c>
      <c r="X7" s="151" t="s">
        <v>258</v>
      </c>
      <c r="Z7" s="151" t="s">
        <v>302</v>
      </c>
      <c r="AC7" s="151" t="s">
        <v>205</v>
      </c>
      <c r="AD7" s="151" t="s">
        <v>259</v>
      </c>
      <c r="AF7" s="151" t="s">
        <v>303</v>
      </c>
      <c r="AG7" s="151" t="s">
        <v>304</v>
      </c>
      <c r="AH7" s="151" t="s">
        <v>305</v>
      </c>
      <c r="AI7" s="151" t="s">
        <v>306</v>
      </c>
      <c r="AK7" s="151" t="s">
        <v>186</v>
      </c>
      <c r="AL7" s="151" t="s">
        <v>307</v>
      </c>
      <c r="AM7" s="151" t="s">
        <v>308</v>
      </c>
      <c r="AN7" s="151" t="s">
        <v>309</v>
      </c>
    </row>
    <row r="8" spans="1:40">
      <c r="D8" s="151" t="s">
        <v>310</v>
      </c>
      <c r="G8" s="151" t="s">
        <v>311</v>
      </c>
      <c r="H8" s="151" t="s">
        <v>312</v>
      </c>
      <c r="I8" s="151" t="s">
        <v>313</v>
      </c>
      <c r="L8" s="151" t="s">
        <v>314</v>
      </c>
      <c r="M8" s="151" t="s">
        <v>315</v>
      </c>
      <c r="N8" s="151" t="s">
        <v>316</v>
      </c>
      <c r="O8" s="151" t="s">
        <v>316</v>
      </c>
      <c r="Q8" s="151" t="s">
        <v>317</v>
      </c>
      <c r="S8" s="151" t="s">
        <v>318</v>
      </c>
      <c r="T8" s="151" t="s">
        <v>319</v>
      </c>
      <c r="U8" s="151" t="s">
        <v>320</v>
      </c>
      <c r="V8" s="151" t="s">
        <v>321</v>
      </c>
      <c r="W8" s="151" t="s">
        <v>322</v>
      </c>
      <c r="X8" s="151" t="s">
        <v>323</v>
      </c>
      <c r="Z8" s="151" t="s">
        <v>324</v>
      </c>
      <c r="AC8" s="151" t="s">
        <v>325</v>
      </c>
      <c r="AD8" s="151" t="s">
        <v>326</v>
      </c>
      <c r="AF8" s="151" t="s">
        <v>327</v>
      </c>
      <c r="AG8" s="151" t="s">
        <v>328</v>
      </c>
      <c r="AH8" s="151" t="s">
        <v>320</v>
      </c>
      <c r="AK8" s="151" t="s">
        <v>262</v>
      </c>
      <c r="AL8" s="151" t="s">
        <v>329</v>
      </c>
      <c r="AM8" s="151" t="s">
        <v>290</v>
      </c>
    </row>
    <row r="9" spans="1:40">
      <c r="D9" s="151" t="s">
        <v>330</v>
      </c>
      <c r="G9" s="151" t="s">
        <v>331</v>
      </c>
      <c r="H9" s="151" t="s">
        <v>332</v>
      </c>
      <c r="I9" s="151" t="s">
        <v>333</v>
      </c>
      <c r="L9" s="151" t="s">
        <v>334</v>
      </c>
      <c r="M9" s="151" t="s">
        <v>335</v>
      </c>
      <c r="Q9" s="151" t="s">
        <v>336</v>
      </c>
      <c r="S9" s="151" t="s">
        <v>337</v>
      </c>
      <c r="V9" s="151" t="s">
        <v>338</v>
      </c>
      <c r="W9" s="151" t="s">
        <v>339</v>
      </c>
      <c r="X9" s="151" t="s">
        <v>285</v>
      </c>
      <c r="Z9" s="151" t="s">
        <v>164</v>
      </c>
      <c r="AC9" s="151" t="s">
        <v>340</v>
      </c>
      <c r="AD9" s="151" t="s">
        <v>341</v>
      </c>
      <c r="AG9" s="151" t="s">
        <v>342</v>
      </c>
      <c r="AH9" s="151" t="s">
        <v>343</v>
      </c>
      <c r="AK9" s="151" t="s">
        <v>344</v>
      </c>
      <c r="AL9" s="151" t="s">
        <v>345</v>
      </c>
      <c r="AM9" s="151" t="s">
        <v>346</v>
      </c>
    </row>
    <row r="10" spans="1:40">
      <c r="D10" s="151" t="s">
        <v>347</v>
      </c>
      <c r="G10" s="151" t="s">
        <v>348</v>
      </c>
      <c r="I10" s="151" t="s">
        <v>349</v>
      </c>
      <c r="L10" s="151" t="s">
        <v>350</v>
      </c>
      <c r="M10" s="151" t="s">
        <v>351</v>
      </c>
      <c r="Q10" s="151" t="s">
        <v>352</v>
      </c>
      <c r="S10" s="151" t="s">
        <v>353</v>
      </c>
      <c r="V10" s="151" t="s">
        <v>354</v>
      </c>
      <c r="W10" s="151" t="s">
        <v>355</v>
      </c>
      <c r="X10" s="151" t="s">
        <v>304</v>
      </c>
      <c r="Z10" s="151" t="s">
        <v>356</v>
      </c>
      <c r="AC10" s="151" t="s">
        <v>357</v>
      </c>
      <c r="AG10" s="151" t="s">
        <v>358</v>
      </c>
      <c r="AH10" s="151" t="s">
        <v>359</v>
      </c>
      <c r="AK10" s="151" t="s">
        <v>360</v>
      </c>
      <c r="AL10" s="151" t="s">
        <v>361</v>
      </c>
      <c r="AM10" s="151" t="s">
        <v>309</v>
      </c>
    </row>
    <row r="11" spans="1:40">
      <c r="D11" s="151" t="s">
        <v>362</v>
      </c>
      <c r="G11" s="151" t="s">
        <v>363</v>
      </c>
      <c r="I11" s="151" t="s">
        <v>364</v>
      </c>
      <c r="L11" s="151" t="s">
        <v>365</v>
      </c>
      <c r="M11" s="151" t="s">
        <v>366</v>
      </c>
      <c r="Q11" s="151" t="s">
        <v>257</v>
      </c>
      <c r="S11" s="151" t="s">
        <v>367</v>
      </c>
      <c r="V11" s="151" t="s">
        <v>368</v>
      </c>
      <c r="W11" s="151" t="s">
        <v>369</v>
      </c>
      <c r="X11" s="151" t="s">
        <v>358</v>
      </c>
      <c r="Z11" s="151" t="s">
        <v>370</v>
      </c>
      <c r="AC11" s="151" t="s">
        <v>371</v>
      </c>
      <c r="AG11" s="151" t="s">
        <v>372</v>
      </c>
      <c r="AK11" s="151" t="s">
        <v>373</v>
      </c>
      <c r="AL11" s="151" t="s">
        <v>374</v>
      </c>
      <c r="AM11" s="151" t="s">
        <v>375</v>
      </c>
    </row>
    <row r="12" spans="1:40">
      <c r="D12" s="151" t="s">
        <v>120</v>
      </c>
      <c r="G12" s="151" t="s">
        <v>164</v>
      </c>
      <c r="I12" s="151" t="s">
        <v>376</v>
      </c>
      <c r="M12" s="151" t="s">
        <v>377</v>
      </c>
      <c r="Q12" s="151" t="s">
        <v>378</v>
      </c>
      <c r="S12" s="151" t="s">
        <v>379</v>
      </c>
      <c r="V12" s="151" t="s">
        <v>380</v>
      </c>
      <c r="W12" s="151" t="s">
        <v>381</v>
      </c>
      <c r="X12" s="151" t="s">
        <v>382</v>
      </c>
      <c r="AC12" s="151" t="s">
        <v>383</v>
      </c>
      <c r="AG12" s="151" t="s">
        <v>384</v>
      </c>
      <c r="AK12" s="151" t="s">
        <v>385</v>
      </c>
      <c r="AL12" s="151" t="s">
        <v>386</v>
      </c>
      <c r="AM12" s="151" t="s">
        <v>387</v>
      </c>
    </row>
    <row r="13" spans="1:40">
      <c r="D13" s="151" t="s">
        <v>388</v>
      </c>
      <c r="G13" s="151" t="s">
        <v>389</v>
      </c>
      <c r="I13" s="151" t="s">
        <v>390</v>
      </c>
      <c r="M13" s="151" t="s">
        <v>391</v>
      </c>
      <c r="Q13" s="151" t="s">
        <v>392</v>
      </c>
      <c r="S13" s="151" t="s">
        <v>164</v>
      </c>
      <c r="V13" s="151" t="s">
        <v>164</v>
      </c>
      <c r="W13" s="151" t="s">
        <v>393</v>
      </c>
      <c r="X13" s="151" t="s">
        <v>372</v>
      </c>
      <c r="AC13" s="151" t="s">
        <v>394</v>
      </c>
      <c r="AG13" s="151" t="s">
        <v>395</v>
      </c>
      <c r="AK13" s="151" t="s">
        <v>396</v>
      </c>
      <c r="AL13" s="151" t="s">
        <v>397</v>
      </c>
      <c r="AM13" s="151" t="s">
        <v>398</v>
      </c>
    </row>
    <row r="14" spans="1:40">
      <c r="D14" s="151" t="s">
        <v>399</v>
      </c>
      <c r="I14" s="151" t="s">
        <v>305</v>
      </c>
      <c r="M14" s="151" t="s">
        <v>400</v>
      </c>
      <c r="Q14" s="151" t="s">
        <v>401</v>
      </c>
      <c r="V14" s="151" t="s">
        <v>402</v>
      </c>
      <c r="W14" s="151" t="s">
        <v>403</v>
      </c>
      <c r="AC14" s="151" t="s">
        <v>404</v>
      </c>
      <c r="AG14" s="151" t="s">
        <v>405</v>
      </c>
      <c r="AK14" s="151" t="s">
        <v>406</v>
      </c>
      <c r="AL14" s="151" t="s">
        <v>407</v>
      </c>
      <c r="AM14" s="151" t="s">
        <v>408</v>
      </c>
    </row>
    <row r="15" spans="1:40">
      <c r="D15" s="151" t="s">
        <v>409</v>
      </c>
      <c r="I15" s="151" t="s">
        <v>410</v>
      </c>
      <c r="M15" s="151" t="s">
        <v>411</v>
      </c>
      <c r="Q15" s="151" t="s">
        <v>412</v>
      </c>
      <c r="V15" s="151" t="s">
        <v>413</v>
      </c>
      <c r="W15" s="151" t="s">
        <v>359</v>
      </c>
      <c r="AC15" s="151" t="s">
        <v>164</v>
      </c>
      <c r="AG15" s="151" t="s">
        <v>414</v>
      </c>
      <c r="AK15" s="151" t="s">
        <v>415</v>
      </c>
    </row>
    <row r="16" spans="1:40">
      <c r="D16" s="151" t="s">
        <v>416</v>
      </c>
      <c r="I16" s="151" t="s">
        <v>417</v>
      </c>
      <c r="M16" s="151" t="s">
        <v>418</v>
      </c>
      <c r="V16" s="151" t="s">
        <v>419</v>
      </c>
      <c r="AC16" s="151" t="s">
        <v>420</v>
      </c>
      <c r="AK16" s="151" t="s">
        <v>421</v>
      </c>
    </row>
    <row r="17" spans="4:37">
      <c r="D17" s="151" t="s">
        <v>422</v>
      </c>
      <c r="I17" s="151" t="s">
        <v>423</v>
      </c>
      <c r="M17" s="151" t="s">
        <v>424</v>
      </c>
      <c r="V17" s="151" t="s">
        <v>425</v>
      </c>
      <c r="AC17" s="151" t="s">
        <v>426</v>
      </c>
      <c r="AK17" s="151" t="s">
        <v>353</v>
      </c>
    </row>
    <row r="18" spans="4:37">
      <c r="D18" s="151" t="s">
        <v>427</v>
      </c>
      <c r="I18" s="151" t="s">
        <v>428</v>
      </c>
      <c r="M18" s="151" t="s">
        <v>429</v>
      </c>
      <c r="AC18" s="151" t="s">
        <v>430</v>
      </c>
      <c r="AK18" s="151" t="s">
        <v>431</v>
      </c>
    </row>
    <row r="19" spans="4:37">
      <c r="D19" s="151" t="s">
        <v>432</v>
      </c>
      <c r="I19" s="151" t="s">
        <v>433</v>
      </c>
      <c r="M19" s="151" t="s">
        <v>434</v>
      </c>
      <c r="AK19" s="151" t="s">
        <v>435</v>
      </c>
    </row>
    <row r="20" spans="4:37">
      <c r="D20" s="151" t="s">
        <v>436</v>
      </c>
      <c r="M20" s="151" t="s">
        <v>437</v>
      </c>
      <c r="AK20" s="151" t="s">
        <v>438</v>
      </c>
    </row>
    <row r="21" spans="4:37">
      <c r="D21" s="151" t="s">
        <v>439</v>
      </c>
      <c r="M21" s="151" t="s">
        <v>440</v>
      </c>
      <c r="AK21" s="151" t="s">
        <v>441</v>
      </c>
    </row>
    <row r="22" spans="4:37">
      <c r="D22" s="151" t="s">
        <v>112</v>
      </c>
      <c r="M22" s="151" t="s">
        <v>442</v>
      </c>
      <c r="AK22" s="151" t="s">
        <v>443</v>
      </c>
    </row>
    <row r="23" spans="4:37">
      <c r="D23" s="151" t="s">
        <v>444</v>
      </c>
      <c r="M23" s="151" t="s">
        <v>445</v>
      </c>
    </row>
    <row r="24" spans="4:37">
      <c r="D24" s="151" t="s">
        <v>114</v>
      </c>
    </row>
  </sheetData>
  <pageMargins left="0.7" right="0.7" top="0.75" bottom="0.75" header="0.511811023622047" footer="0.511811023622047"/>
  <pageSetup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22C55E"/>
  </sheetPr>
  <dimension ref="A1:I9"/>
  <sheetViews>
    <sheetView showGridLines="0" topLeftCell="C1" zoomScale="112" zoomScaleNormal="112" workbookViewId="0">
      <selection activeCell="F19" sqref="F19"/>
    </sheetView>
  </sheetViews>
  <sheetFormatPr baseColWidth="10" defaultColWidth="11.42578125" defaultRowHeight="15"/>
  <cols>
    <col min="1" max="1" width="1.85546875" customWidth="1"/>
    <col min="2" max="2" width="17.28515625" customWidth="1"/>
    <col min="3" max="3" width="32.42578125" customWidth="1"/>
    <col min="4" max="4" width="34.85546875" customWidth="1"/>
    <col min="5" max="5" width="18.42578125" customWidth="1"/>
    <col min="6" max="6" width="30.85546875" customWidth="1"/>
    <col min="7" max="7" width="27.85546875" customWidth="1"/>
    <col min="8" max="8" width="82.85546875" style="154" customWidth="1"/>
  </cols>
  <sheetData>
    <row r="1" spans="1:9" ht="16.5" customHeight="1">
      <c r="A1" s="155"/>
      <c r="B1" s="155"/>
      <c r="C1" s="155"/>
      <c r="D1" s="155"/>
      <c r="E1" s="155"/>
      <c r="F1" s="156"/>
      <c r="G1" s="156"/>
      <c r="H1" s="108"/>
    </row>
    <row r="2" spans="1:9" ht="16.5" customHeight="1">
      <c r="A2" s="155"/>
      <c r="B2" s="155"/>
      <c r="C2" s="155"/>
      <c r="D2" s="155"/>
      <c r="E2" s="155"/>
      <c r="F2" s="156"/>
      <c r="G2" s="156"/>
      <c r="H2" s="108"/>
    </row>
    <row r="3" spans="1:9" ht="16.5" customHeight="1">
      <c r="A3" s="155"/>
      <c r="B3" s="155"/>
      <c r="C3" s="155"/>
      <c r="D3" s="155"/>
      <c r="E3" s="155"/>
      <c r="F3" s="156"/>
      <c r="G3" s="156"/>
      <c r="H3" s="108"/>
    </row>
    <row r="4" spans="1:9" ht="18.75" customHeight="1">
      <c r="A4" s="35"/>
      <c r="B4" s="352" t="s">
        <v>446</v>
      </c>
      <c r="C4" s="352"/>
      <c r="D4" s="352"/>
      <c r="E4" s="352"/>
      <c r="F4" s="352"/>
      <c r="G4" s="158"/>
      <c r="H4" s="159"/>
    </row>
    <row r="5" spans="1:9" s="162" customFormat="1" ht="31.5" customHeight="1">
      <c r="A5" s="160"/>
      <c r="B5" s="157" t="s">
        <v>447</v>
      </c>
      <c r="C5" s="157" t="s">
        <v>448</v>
      </c>
      <c r="D5" s="157" t="s">
        <v>449</v>
      </c>
      <c r="E5" s="157" t="s">
        <v>450</v>
      </c>
      <c r="F5" s="161" t="s">
        <v>451</v>
      </c>
      <c r="G5" s="161" t="s">
        <v>452</v>
      </c>
      <c r="H5" s="161" t="s">
        <v>453</v>
      </c>
    </row>
    <row r="6" spans="1:9" ht="18" customHeight="1">
      <c r="A6" s="35"/>
      <c r="B6" s="163"/>
      <c r="C6" s="164"/>
      <c r="D6" s="164"/>
      <c r="E6" s="165"/>
      <c r="F6" s="166"/>
      <c r="G6" s="167"/>
      <c r="H6" s="168"/>
      <c r="I6" s="169"/>
    </row>
    <row r="7" spans="1:9" ht="18" customHeight="1">
      <c r="A7" s="35"/>
      <c r="B7" s="163"/>
      <c r="C7" s="164"/>
      <c r="D7" s="170"/>
      <c r="E7" s="165"/>
      <c r="F7" s="171"/>
      <c r="G7" s="172" t="str">
        <f>IFERROR(F7/(E7*12),"")</f>
        <v/>
      </c>
      <c r="H7" s="168"/>
      <c r="I7" s="169"/>
    </row>
    <row r="8" spans="1:9" ht="23.25" customHeight="1">
      <c r="A8" s="35"/>
      <c r="B8" s="173"/>
      <c r="C8" s="174" t="s">
        <v>454</v>
      </c>
      <c r="D8" s="173"/>
      <c r="E8" s="173"/>
      <c r="F8" s="175"/>
      <c r="G8" s="176">
        <f>SUM(G6:G7)</f>
        <v>0</v>
      </c>
      <c r="H8" s="177"/>
      <c r="I8" s="178"/>
    </row>
    <row r="9" spans="1:9" ht="16.5" customHeight="1">
      <c r="A9" s="35"/>
      <c r="B9" s="35"/>
      <c r="C9" s="35"/>
      <c r="D9" s="35"/>
      <c r="E9" s="35"/>
      <c r="F9" s="179"/>
      <c r="G9" s="179"/>
      <c r="H9" s="113"/>
    </row>
  </sheetData>
  <mergeCells count="1">
    <mergeCell ref="B4:F4"/>
  </mergeCells>
  <pageMargins left="0.7" right="0.7" top="0.75" bottom="0.75" header="0.511811023622047" footer="0.511811023622047"/>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22C55E"/>
  </sheetPr>
  <dimension ref="A1:O382"/>
  <sheetViews>
    <sheetView showGridLines="0" topLeftCell="A356" zoomScaleNormal="100" workbookViewId="0">
      <selection activeCell="D92" sqref="D92"/>
    </sheetView>
  </sheetViews>
  <sheetFormatPr baseColWidth="10" defaultColWidth="9.140625" defaultRowHeight="12.75"/>
  <cols>
    <col min="1" max="1" width="9.85546875" style="180" customWidth="1"/>
    <col min="2" max="2" width="8" style="181" customWidth="1"/>
    <col min="3" max="3" width="17.42578125" style="182" customWidth="1"/>
    <col min="4" max="4" width="20.7109375" style="183" customWidth="1"/>
    <col min="5" max="5" width="15.42578125" style="183" customWidth="1"/>
    <col min="6" max="6" width="12" style="183" customWidth="1"/>
    <col min="7" max="7" width="15.28515625" style="183" customWidth="1"/>
    <col min="8" max="8" width="16.28515625" style="183" customWidth="1"/>
    <col min="9" max="9" width="14.42578125" style="183" customWidth="1"/>
    <col min="10" max="10" width="14.28515625" style="183" customWidth="1"/>
    <col min="11" max="11" width="6.140625" style="183" customWidth="1"/>
    <col min="12" max="12" width="9.140625" style="180"/>
    <col min="13" max="13" width="9.28515625" style="180" customWidth="1"/>
    <col min="14" max="14" width="3.85546875" style="180" customWidth="1"/>
    <col min="15" max="15" width="12.7109375" style="180" customWidth="1"/>
    <col min="16" max="16" width="18.140625" style="180" customWidth="1"/>
    <col min="17" max="17" width="14.7109375" style="180" customWidth="1"/>
    <col min="18" max="18" width="9.140625" style="180"/>
    <col min="19" max="19" width="10.7109375" style="180" customWidth="1"/>
    <col min="20" max="20" width="9.140625" style="180"/>
    <col min="21" max="22" width="12.7109375" style="180" customWidth="1"/>
    <col min="23" max="16384" width="9.140625" style="180"/>
  </cols>
  <sheetData>
    <row r="1" spans="2:15" ht="22.5" customHeight="1"/>
    <row r="2" spans="2:15" ht="18.75" customHeight="1"/>
    <row r="3" spans="2:15" ht="18.75" customHeight="1">
      <c r="D3" s="353" t="s">
        <v>455</v>
      </c>
      <c r="E3" s="353"/>
      <c r="F3" s="353"/>
      <c r="G3" s="353"/>
      <c r="H3" s="353"/>
      <c r="I3" s="353"/>
    </row>
    <row r="4" spans="2:15" ht="22.5" customHeight="1">
      <c r="D4" s="353"/>
      <c r="E4" s="353"/>
      <c r="F4" s="353"/>
      <c r="G4" s="353"/>
      <c r="H4" s="353"/>
      <c r="I4" s="353"/>
    </row>
    <row r="5" spans="2:15" ht="24" customHeight="1">
      <c r="C5" s="184"/>
      <c r="D5" s="354"/>
      <c r="E5" s="354"/>
      <c r="F5" s="354"/>
      <c r="G5" s="354"/>
      <c r="H5" s="354"/>
      <c r="I5" s="354"/>
      <c r="J5" s="185"/>
    </row>
    <row r="6" spans="2:15" ht="12.75" customHeight="1">
      <c r="B6" s="186"/>
      <c r="C6" s="187"/>
      <c r="D6" s="188"/>
      <c r="E6" s="188"/>
      <c r="F6" s="188"/>
      <c r="G6" s="188"/>
      <c r="H6" s="188"/>
      <c r="I6" s="188"/>
      <c r="J6" s="188"/>
    </row>
    <row r="7" spans="2:15">
      <c r="B7" s="189"/>
      <c r="C7" s="190"/>
      <c r="D7" s="191"/>
      <c r="E7" s="191"/>
      <c r="F7" s="191"/>
      <c r="G7" s="191"/>
      <c r="H7" s="191"/>
      <c r="I7" s="191"/>
      <c r="J7" s="191"/>
    </row>
    <row r="8" spans="2:15" ht="18.75" customHeight="1">
      <c r="B8" s="186"/>
      <c r="C8" s="187"/>
      <c r="D8" s="188"/>
      <c r="E8" s="188"/>
      <c r="F8" s="188"/>
      <c r="G8" s="188"/>
      <c r="H8" s="188"/>
      <c r="I8" s="188"/>
      <c r="J8" s="188"/>
    </row>
    <row r="9" spans="2:15" ht="14.25" customHeight="1">
      <c r="B9" s="186"/>
      <c r="C9" s="355" t="s">
        <v>456</v>
      </c>
      <c r="D9" s="355"/>
      <c r="E9" s="355"/>
      <c r="F9" s="192"/>
      <c r="G9" s="355" t="s">
        <v>457</v>
      </c>
      <c r="H9" s="355"/>
      <c r="I9" s="355"/>
      <c r="J9" s="185"/>
      <c r="K9" s="193"/>
      <c r="L9" s="194"/>
      <c r="M9" s="355" t="s">
        <v>457</v>
      </c>
      <c r="N9" s="355"/>
      <c r="O9" s="355"/>
    </row>
    <row r="10" spans="2:15">
      <c r="B10" s="195"/>
      <c r="C10" s="196"/>
      <c r="D10" s="197" t="s">
        <v>458</v>
      </c>
      <c r="E10" s="198">
        <v>180000000</v>
      </c>
      <c r="F10" s="199">
        <v>15</v>
      </c>
      <c r="G10" s="200"/>
      <c r="H10" s="197" t="s">
        <v>459</v>
      </c>
      <c r="I10" s="201">
        <f>IF(Values_Entered,-PMT(NOMINAL(Interest_Rate,Num_Pmt_Per_Year)/Num_Pmt_Per_Year,Loan_Years*Num_Pmt_Per_Year,Loan_Amount),"")</f>
        <v>1907080.7292358116</v>
      </c>
      <c r="J10" s="199">
        <f>153730000*0.4%</f>
        <v>614920</v>
      </c>
      <c r="K10" s="193"/>
      <c r="M10" s="200"/>
      <c r="N10" s="197" t="s">
        <v>460</v>
      </c>
      <c r="O10" s="201">
        <f>IF(Values_Entered,SUMIF(Beg_Bal,"&gt;0",Int),"")</f>
        <v>163274531.26244599</v>
      </c>
    </row>
    <row r="11" spans="2:15">
      <c r="B11" s="195"/>
      <c r="C11" s="196"/>
      <c r="D11" s="197" t="s">
        <v>461</v>
      </c>
      <c r="E11" s="202">
        <v>0.10199999999999999</v>
      </c>
      <c r="F11" s="192"/>
      <c r="G11" s="200"/>
      <c r="H11" s="197" t="s">
        <v>462</v>
      </c>
      <c r="I11" s="203">
        <f>IF(Values_Entered,Loan_Years*Num_Pmt_Per_Year,"")</f>
        <v>180</v>
      </c>
      <c r="J11" s="199">
        <f>+Scheduled_Monthly_Payment-J10</f>
        <v>1292160.7292358116</v>
      </c>
      <c r="K11" s="193"/>
      <c r="M11" s="204"/>
      <c r="N11" s="205" t="s">
        <v>463</v>
      </c>
      <c r="O11" s="201">
        <f>+Total_Interest+Loan_Amount</f>
        <v>343274531.26244599</v>
      </c>
    </row>
    <row r="12" spans="2:15">
      <c r="B12" s="195"/>
      <c r="C12" s="196"/>
      <c r="D12" s="197" t="s">
        <v>464</v>
      </c>
      <c r="E12" s="206">
        <v>15</v>
      </c>
      <c r="F12" s="199">
        <f>320-110</f>
        <v>210</v>
      </c>
      <c r="G12" s="200"/>
      <c r="H12" s="197" t="s">
        <v>465</v>
      </c>
      <c r="I12" s="203">
        <f>IF(Values_Entered,Number_of_Payments,"")</f>
        <v>180</v>
      </c>
      <c r="J12" s="185"/>
      <c r="K12" s="193"/>
    </row>
    <row r="13" spans="2:15">
      <c r="B13" s="195"/>
      <c r="C13" s="196"/>
      <c r="D13" s="197" t="s">
        <v>466</v>
      </c>
      <c r="E13" s="206">
        <v>12</v>
      </c>
      <c r="F13" s="192"/>
      <c r="G13" s="200"/>
      <c r="H13" s="197" t="s">
        <v>467</v>
      </c>
      <c r="I13" s="201">
        <f>IF(Values_Entered,SUMIF(Beg_Bal,"&gt;0",Extra_Pay),"")</f>
        <v>0</v>
      </c>
      <c r="J13" s="185"/>
      <c r="K13" s="193"/>
    </row>
    <row r="14" spans="2:15">
      <c r="B14" s="195"/>
      <c r="C14" s="196"/>
      <c r="D14" s="197" t="s">
        <v>468</v>
      </c>
      <c r="E14" s="207">
        <v>42917</v>
      </c>
      <c r="F14" s="192"/>
      <c r="G14" s="200"/>
      <c r="H14" s="197" t="s">
        <v>460</v>
      </c>
      <c r="I14" s="201">
        <f>IF(Values_Entered,SUMIF(Beg_Bal,"&gt;0",Int),"")</f>
        <v>163274531.26244599</v>
      </c>
      <c r="J14" s="185"/>
      <c r="K14" s="193"/>
      <c r="M14" s="208"/>
    </row>
    <row r="15" spans="2:15">
      <c r="B15" s="195"/>
      <c r="C15" s="209"/>
      <c r="D15" s="210" t="s">
        <v>469</v>
      </c>
      <c r="E15" s="211">
        <v>0</v>
      </c>
      <c r="F15" s="192"/>
      <c r="G15" s="204"/>
      <c r="H15" s="205" t="s">
        <v>463</v>
      </c>
      <c r="I15" s="201">
        <f>+Total_Interest+Loan_Amount</f>
        <v>343274531.26244599</v>
      </c>
      <c r="J15" s="185"/>
      <c r="K15" s="193"/>
      <c r="M15" s="208"/>
    </row>
    <row r="16" spans="2:15">
      <c r="B16" s="186"/>
      <c r="C16" s="187"/>
      <c r="D16" s="188"/>
      <c r="E16" s="188"/>
      <c r="F16" s="188"/>
      <c r="G16" s="188"/>
      <c r="H16" s="188"/>
      <c r="I16" s="188"/>
      <c r="J16" s="188"/>
      <c r="K16" s="193"/>
      <c r="M16" s="208"/>
    </row>
    <row r="17" spans="1:13">
      <c r="B17" s="186"/>
      <c r="C17" s="212" t="s">
        <v>470</v>
      </c>
      <c r="D17" s="356"/>
      <c r="E17" s="356"/>
      <c r="F17" s="180"/>
      <c r="G17" s="188"/>
      <c r="H17" s="188"/>
      <c r="I17" s="188"/>
      <c r="J17" s="188"/>
      <c r="K17" s="193"/>
      <c r="M17" s="208"/>
    </row>
    <row r="18" spans="1:13" ht="13.5" customHeight="1">
      <c r="B18" s="186"/>
      <c r="C18" s="187"/>
      <c r="D18" s="188"/>
      <c r="E18" s="188"/>
      <c r="F18" s="188"/>
      <c r="G18" s="188"/>
      <c r="H18" s="188"/>
      <c r="I18" s="188"/>
      <c r="J18" s="188"/>
      <c r="K18" s="193"/>
      <c r="M18" s="208"/>
    </row>
    <row r="19" spans="1:13" ht="3" customHeight="1">
      <c r="B19" s="189"/>
      <c r="C19" s="190"/>
      <c r="D19" s="191"/>
      <c r="E19" s="191"/>
      <c r="F19" s="191"/>
      <c r="G19" s="191"/>
      <c r="H19" s="191"/>
      <c r="I19" s="191"/>
      <c r="J19" s="191"/>
      <c r="K19" s="193"/>
      <c r="M19" s="208"/>
    </row>
    <row r="20" spans="1:13" s="208" customFormat="1" ht="31.5" customHeight="1">
      <c r="B20" s="213" t="s">
        <v>471</v>
      </c>
      <c r="C20" s="214" t="s">
        <v>472</v>
      </c>
      <c r="D20" s="215" t="s">
        <v>473</v>
      </c>
      <c r="E20" s="215" t="s">
        <v>459</v>
      </c>
      <c r="F20" s="215" t="s">
        <v>474</v>
      </c>
      <c r="G20" s="215" t="s">
        <v>475</v>
      </c>
      <c r="H20" s="215" t="s">
        <v>476</v>
      </c>
      <c r="I20" s="215" t="s">
        <v>477</v>
      </c>
      <c r="J20" s="216" t="s">
        <v>478</v>
      </c>
    </row>
    <row r="21" spans="1:13" s="208" customFormat="1" ht="3" customHeight="1">
      <c r="B21" s="189"/>
      <c r="C21" s="217"/>
      <c r="D21" s="218"/>
      <c r="E21" s="218"/>
      <c r="F21" s="218"/>
      <c r="G21" s="218"/>
      <c r="H21" s="218"/>
      <c r="I21" s="218"/>
      <c r="J21" s="219"/>
      <c r="M21" s="180"/>
    </row>
    <row r="22" spans="1:13" s="208" customFormat="1">
      <c r="A22" s="220">
        <v>43617</v>
      </c>
      <c r="B22" s="221">
        <f>IF(Values_Entered,1,"")</f>
        <v>1</v>
      </c>
      <c r="C22" s="222">
        <f t="shared" ref="C22:C85" si="0">IF(Pay_Num&lt;&gt;"",DATE(YEAR(Loan_Start),MONTH(Loan_Start)+(Pay_Num)*12/Num_Pmt_Per_Year,DAY(Loan_Start)),"")</f>
        <v>42948</v>
      </c>
      <c r="D22" s="223">
        <f>IF(Values_Entered,Loan_Amount,"")</f>
        <v>180000000</v>
      </c>
      <c r="E22" s="223">
        <f t="shared" ref="E22:E85" si="1">IF(Pay_Num&lt;&gt;"",Scheduled_Monthly_Payment,"")</f>
        <v>1907080.7292358116</v>
      </c>
      <c r="F22" s="223">
        <f t="shared" ref="F22:F85" si="2">IF(AND(Pay_Num&lt;&gt;"",Sched_Pay+Scheduled_Extra_Payments&lt;Beg_Bal),Scheduled_Extra_Payments,IF(AND(Pay_Num&lt;&gt;"",Beg_Bal-Sched_Pay&gt;0),Beg_Bal-Sched_Pay,IF(Pay_Num&lt;&gt;"",0,"")))</f>
        <v>0</v>
      </c>
      <c r="G22" s="223">
        <f t="shared" ref="G22:G85" si="3">IF(AND(Pay_Num&lt;&gt;"",Sched_Pay+Extra_Pay&lt;Beg_Bal),Sched_Pay+Extra_Pay,IF(Pay_Num&lt;&gt;"",Beg_Bal,""))</f>
        <v>1907080.7292358116</v>
      </c>
      <c r="H22" s="223">
        <f t="shared" ref="H22:H85" si="4">IF(Pay_Num&lt;&gt;"",Total_Pay-Int,"")</f>
        <v>444268.13013078156</v>
      </c>
      <c r="I22" s="223">
        <f t="shared" ref="I22:I85" si="5">IF(Pay_Num&lt;&gt;"",Beg_Bal*NOMINAL(Interest_Rate,Num_Pmt_Per_Year)/Num_Pmt_Per_Year,"")</f>
        <v>1462812.5991050301</v>
      </c>
      <c r="J22" s="223">
        <f t="shared" ref="J22:J85" si="6">IF(AND(Pay_Num&lt;&gt;"",Sched_Pay+Extra_Pay&lt;Beg_Bal),Beg_Bal-Princ,IF(Pay_Num&lt;&gt;"",0,""))</f>
        <v>179555731.86986923</v>
      </c>
      <c r="M22" s="180"/>
    </row>
    <row r="23" spans="1:13" s="208" customFormat="1" ht="12.75" customHeight="1">
      <c r="A23" s="220">
        <v>43647</v>
      </c>
      <c r="B23" s="221">
        <f>IF(Values_Entered,B22+1,"")</f>
        <v>2</v>
      </c>
      <c r="C23" s="222">
        <f t="shared" si="0"/>
        <v>42979</v>
      </c>
      <c r="D23" s="223">
        <f t="shared" ref="D23:D86" si="7">IF(Pay_Num&lt;&gt;"",J22,"")</f>
        <v>179555731.86986923</v>
      </c>
      <c r="E23" s="223">
        <f t="shared" si="1"/>
        <v>1907080.7292358116</v>
      </c>
      <c r="F23" s="223">
        <f t="shared" si="2"/>
        <v>0</v>
      </c>
      <c r="G23" s="223">
        <f t="shared" si="3"/>
        <v>1907080.7292358116</v>
      </c>
      <c r="H23" s="223">
        <f t="shared" si="4"/>
        <v>447878.58023153781</v>
      </c>
      <c r="I23" s="223">
        <f t="shared" si="5"/>
        <v>1459202.1490042738</v>
      </c>
      <c r="J23" s="223">
        <f t="shared" si="6"/>
        <v>179107853.28963768</v>
      </c>
      <c r="M23" s="180"/>
    </row>
    <row r="24" spans="1:13" s="208" customFormat="1" ht="12.75" customHeight="1">
      <c r="A24" s="220">
        <v>43678</v>
      </c>
      <c r="B24" s="221">
        <f>IF(Values_Entered,B23+1,"")</f>
        <v>3</v>
      </c>
      <c r="C24" s="222">
        <f t="shared" si="0"/>
        <v>43009</v>
      </c>
      <c r="D24" s="223">
        <f t="shared" si="7"/>
        <v>179107853.28963768</v>
      </c>
      <c r="E24" s="223">
        <f t="shared" si="1"/>
        <v>1907080.7292358116</v>
      </c>
      <c r="F24" s="223">
        <f t="shared" si="2"/>
        <v>0</v>
      </c>
      <c r="G24" s="223">
        <f t="shared" si="3"/>
        <v>1907080.7292358116</v>
      </c>
      <c r="H24" s="223">
        <f t="shared" si="4"/>
        <v>451518.3715094931</v>
      </c>
      <c r="I24" s="223">
        <f t="shared" si="5"/>
        <v>1455562.3577263185</v>
      </c>
      <c r="J24" s="223">
        <f t="shared" si="6"/>
        <v>178656334.91812819</v>
      </c>
      <c r="M24" s="180"/>
    </row>
    <row r="25" spans="1:13" s="208" customFormat="1">
      <c r="A25" s="220">
        <v>43709</v>
      </c>
      <c r="B25" s="221">
        <f>IF(Values_Entered,B24+1,"")</f>
        <v>4</v>
      </c>
      <c r="C25" s="222">
        <f t="shared" si="0"/>
        <v>43040</v>
      </c>
      <c r="D25" s="223">
        <f t="shared" si="7"/>
        <v>178656334.91812819</v>
      </c>
      <c r="E25" s="223">
        <f t="shared" si="1"/>
        <v>1907080.7292358116</v>
      </c>
      <c r="F25" s="223">
        <f t="shared" si="2"/>
        <v>0</v>
      </c>
      <c r="G25" s="223">
        <f t="shared" si="3"/>
        <v>1907080.7292358116</v>
      </c>
      <c r="H25" s="223">
        <f t="shared" si="4"/>
        <v>455187.74241266819</v>
      </c>
      <c r="I25" s="223">
        <f t="shared" si="5"/>
        <v>1451892.9868231434</v>
      </c>
      <c r="J25" s="223">
        <f t="shared" si="6"/>
        <v>178201147.17571554</v>
      </c>
      <c r="M25" s="180"/>
    </row>
    <row r="26" spans="1:13" s="208" customFormat="1">
      <c r="A26" s="220">
        <v>43739</v>
      </c>
      <c r="B26" s="221">
        <f>IF(Values_Entered,B25+1,"")</f>
        <v>5</v>
      </c>
      <c r="C26" s="222">
        <f t="shared" si="0"/>
        <v>43070</v>
      </c>
      <c r="D26" s="223">
        <f t="shared" si="7"/>
        <v>178201147.17571554</v>
      </c>
      <c r="E26" s="223">
        <f t="shared" si="1"/>
        <v>1907080.7292358116</v>
      </c>
      <c r="F26" s="223">
        <f t="shared" si="2"/>
        <v>0</v>
      </c>
      <c r="G26" s="223">
        <f t="shared" si="3"/>
        <v>1907080.7292358116</v>
      </c>
      <c r="H26" s="223">
        <f t="shared" si="4"/>
        <v>458886.9333268872</v>
      </c>
      <c r="I26" s="223">
        <f t="shared" si="5"/>
        <v>1448193.7959089244</v>
      </c>
      <c r="J26" s="223">
        <f t="shared" si="6"/>
        <v>177742260.24238864</v>
      </c>
      <c r="M26" s="180"/>
    </row>
    <row r="27" spans="1:13">
      <c r="A27" s="220">
        <v>43770</v>
      </c>
      <c r="B27" s="221">
        <f>IF(Values_Entered,B26+1,"")</f>
        <v>6</v>
      </c>
      <c r="C27" s="222">
        <f t="shared" si="0"/>
        <v>43101</v>
      </c>
      <c r="D27" s="223">
        <f t="shared" si="7"/>
        <v>177742260.24238864</v>
      </c>
      <c r="E27" s="223">
        <f t="shared" si="1"/>
        <v>1907080.7292358116</v>
      </c>
      <c r="F27" s="223">
        <f t="shared" si="2"/>
        <v>0</v>
      </c>
      <c r="G27" s="223">
        <f t="shared" si="3"/>
        <v>1907080.7292358116</v>
      </c>
      <c r="H27" s="223">
        <f t="shared" si="4"/>
        <v>462616.18659152719</v>
      </c>
      <c r="I27" s="223">
        <f t="shared" si="5"/>
        <v>1444464.5426442844</v>
      </c>
      <c r="J27" s="223">
        <f t="shared" si="6"/>
        <v>177279644.0557971</v>
      </c>
      <c r="K27" s="208"/>
      <c r="L27" s="208"/>
    </row>
    <row r="28" spans="1:13" ht="15.75" customHeight="1">
      <c r="A28" s="220">
        <v>43800</v>
      </c>
      <c r="B28" s="221">
        <f>IF(Values_Entered,B27+1,"")</f>
        <v>7</v>
      </c>
      <c r="C28" s="222">
        <f t="shared" si="0"/>
        <v>43132</v>
      </c>
      <c r="D28" s="223">
        <f t="shared" si="7"/>
        <v>177279644.0557971</v>
      </c>
      <c r="E28" s="223">
        <f t="shared" si="1"/>
        <v>1907080.7292358116</v>
      </c>
      <c r="F28" s="223">
        <f t="shared" si="2"/>
        <v>0</v>
      </c>
      <c r="G28" s="223">
        <f t="shared" si="3"/>
        <v>1907080.7292358116</v>
      </c>
      <c r="H28" s="223">
        <f t="shared" si="4"/>
        <v>466375.74651539396</v>
      </c>
      <c r="I28" s="223">
        <f t="shared" si="5"/>
        <v>1440704.9827204177</v>
      </c>
      <c r="J28" s="223">
        <f t="shared" si="6"/>
        <v>176813268.30928171</v>
      </c>
      <c r="K28" s="208"/>
      <c r="L28" s="208"/>
      <c r="M28" s="224"/>
    </row>
    <row r="29" spans="1:13">
      <c r="A29" s="220">
        <v>43831</v>
      </c>
      <c r="B29" s="221">
        <f>IF(Values_Entered,B28+1,"")</f>
        <v>8</v>
      </c>
      <c r="C29" s="222">
        <f t="shared" si="0"/>
        <v>43160</v>
      </c>
      <c r="D29" s="223">
        <f t="shared" si="7"/>
        <v>176813268.30928171</v>
      </c>
      <c r="E29" s="223">
        <f t="shared" si="1"/>
        <v>1907080.7292358116</v>
      </c>
      <c r="F29" s="223">
        <f t="shared" si="2"/>
        <v>0</v>
      </c>
      <c r="G29" s="223">
        <f t="shared" si="3"/>
        <v>1907080.7292358116</v>
      </c>
      <c r="H29" s="223">
        <f t="shared" si="4"/>
        <v>470165.8593927261</v>
      </c>
      <c r="I29" s="223">
        <f t="shared" si="5"/>
        <v>1436914.8698430855</v>
      </c>
      <c r="J29" s="223">
        <f t="shared" si="6"/>
        <v>176343102.44988897</v>
      </c>
      <c r="K29" s="208"/>
      <c r="L29" s="208"/>
    </row>
    <row r="30" spans="1:13">
      <c r="A30" s="220">
        <v>43862</v>
      </c>
      <c r="B30" s="221">
        <f>IF(Values_Entered,B29+1,"")</f>
        <v>9</v>
      </c>
      <c r="C30" s="222">
        <f t="shared" si="0"/>
        <v>43191</v>
      </c>
      <c r="D30" s="223">
        <f t="shared" si="7"/>
        <v>176343102.44988897</v>
      </c>
      <c r="E30" s="223">
        <f t="shared" si="1"/>
        <v>1907080.7292358116</v>
      </c>
      <c r="F30" s="223">
        <f t="shared" si="2"/>
        <v>0</v>
      </c>
      <c r="G30" s="223">
        <f t="shared" si="3"/>
        <v>1907080.7292358116</v>
      </c>
      <c r="H30" s="223">
        <f t="shared" si="4"/>
        <v>473986.77351933019</v>
      </c>
      <c r="I30" s="223">
        <f t="shared" si="5"/>
        <v>1433093.9557164814</v>
      </c>
      <c r="J30" s="223">
        <f t="shared" si="6"/>
        <v>175869115.67636964</v>
      </c>
      <c r="K30" s="208"/>
      <c r="L30" s="208"/>
    </row>
    <row r="31" spans="1:13">
      <c r="A31" s="220">
        <v>43891</v>
      </c>
      <c r="B31" s="221">
        <f>IF(Values_Entered,B30+1,"")</f>
        <v>10</v>
      </c>
      <c r="C31" s="222">
        <f t="shared" si="0"/>
        <v>43221</v>
      </c>
      <c r="D31" s="223">
        <f t="shared" si="7"/>
        <v>175869115.67636964</v>
      </c>
      <c r="E31" s="223">
        <f t="shared" si="1"/>
        <v>1907080.7292358116</v>
      </c>
      <c r="F31" s="223">
        <f t="shared" si="2"/>
        <v>0</v>
      </c>
      <c r="G31" s="223">
        <f t="shared" si="3"/>
        <v>1907080.7292358116</v>
      </c>
      <c r="H31" s="223">
        <f t="shared" si="4"/>
        <v>477838.73920884798</v>
      </c>
      <c r="I31" s="223">
        <f t="shared" si="5"/>
        <v>1429241.9900269636</v>
      </c>
      <c r="J31" s="223">
        <f t="shared" si="6"/>
        <v>175391276.93716079</v>
      </c>
      <c r="K31" s="208"/>
      <c r="L31" s="208"/>
    </row>
    <row r="32" spans="1:13">
      <c r="A32" s="220">
        <v>43922</v>
      </c>
      <c r="B32" s="221">
        <f>IF(Values_Entered,B31+1,"")</f>
        <v>11</v>
      </c>
      <c r="C32" s="222">
        <f t="shared" si="0"/>
        <v>43252</v>
      </c>
      <c r="D32" s="223">
        <f t="shared" si="7"/>
        <v>175391276.93716079</v>
      </c>
      <c r="E32" s="223">
        <f t="shared" si="1"/>
        <v>1907080.7292358116</v>
      </c>
      <c r="F32" s="223">
        <f t="shared" si="2"/>
        <v>0</v>
      </c>
      <c r="G32" s="223">
        <f t="shared" si="3"/>
        <v>1907080.7292358116</v>
      </c>
      <c r="H32" s="223">
        <f t="shared" si="4"/>
        <v>481722.00880915439</v>
      </c>
      <c r="I32" s="223">
        <f t="shared" si="5"/>
        <v>1425358.7204266572</v>
      </c>
      <c r="J32" s="223">
        <f t="shared" si="6"/>
        <v>174909554.92835164</v>
      </c>
      <c r="K32" s="208"/>
      <c r="L32" s="208"/>
    </row>
    <row r="33" spans="1:12">
      <c r="A33" s="220">
        <v>43952</v>
      </c>
      <c r="B33" s="221">
        <f>IF(Values_Entered,B32+1,"")</f>
        <v>12</v>
      </c>
      <c r="C33" s="222">
        <f t="shared" si="0"/>
        <v>43282</v>
      </c>
      <c r="D33" s="223">
        <f t="shared" si="7"/>
        <v>174909554.92835164</v>
      </c>
      <c r="E33" s="223">
        <f t="shared" si="1"/>
        <v>1907080.7292358116</v>
      </c>
      <c r="F33" s="223">
        <f t="shared" si="2"/>
        <v>0</v>
      </c>
      <c r="G33" s="223">
        <f t="shared" si="3"/>
        <v>1907080.7292358116</v>
      </c>
      <c r="H33" s="223">
        <f t="shared" si="4"/>
        <v>485636.83671888919</v>
      </c>
      <c r="I33" s="223">
        <f t="shared" si="5"/>
        <v>1421443.8925169224</v>
      </c>
      <c r="J33" s="223">
        <f t="shared" si="6"/>
        <v>174423918.09163275</v>
      </c>
      <c r="K33" s="208"/>
      <c r="L33" s="208"/>
    </row>
    <row r="34" spans="1:12">
      <c r="A34" s="220">
        <v>43983</v>
      </c>
      <c r="B34" s="221">
        <f>IF(Values_Entered,B33+1,"")</f>
        <v>13</v>
      </c>
      <c r="C34" s="222">
        <f t="shared" si="0"/>
        <v>43313</v>
      </c>
      <c r="D34" s="223">
        <f t="shared" si="7"/>
        <v>174423918.09163275</v>
      </c>
      <c r="E34" s="223">
        <f t="shared" si="1"/>
        <v>1907080.7292358116</v>
      </c>
      <c r="F34" s="223">
        <f t="shared" si="2"/>
        <v>0</v>
      </c>
      <c r="G34" s="223">
        <f t="shared" si="3"/>
        <v>1907080.7292358116</v>
      </c>
      <c r="H34" s="223">
        <f t="shared" si="4"/>
        <v>489583.47940412187</v>
      </c>
      <c r="I34" s="223">
        <f t="shared" si="5"/>
        <v>1417497.2498316898</v>
      </c>
      <c r="J34" s="223">
        <f t="shared" si="6"/>
        <v>173934334.61222863</v>
      </c>
      <c r="K34" s="208"/>
      <c r="L34" s="208"/>
    </row>
    <row r="35" spans="1:12">
      <c r="A35" s="220">
        <v>44013</v>
      </c>
      <c r="B35" s="221">
        <f>IF(Values_Entered,B34+1,"")</f>
        <v>14</v>
      </c>
      <c r="C35" s="222">
        <f t="shared" si="0"/>
        <v>43344</v>
      </c>
      <c r="D35" s="223">
        <f t="shared" si="7"/>
        <v>173934334.61222863</v>
      </c>
      <c r="E35" s="223">
        <f t="shared" si="1"/>
        <v>1907080.7292358116</v>
      </c>
      <c r="F35" s="223">
        <f t="shared" si="2"/>
        <v>0</v>
      </c>
      <c r="G35" s="223">
        <f t="shared" si="3"/>
        <v>1907080.7292358116</v>
      </c>
      <c r="H35" s="223">
        <f t="shared" si="4"/>
        <v>493562.19541515526</v>
      </c>
      <c r="I35" s="223">
        <f t="shared" si="5"/>
        <v>1413518.5338206564</v>
      </c>
      <c r="J35" s="223">
        <f t="shared" si="6"/>
        <v>173440772.41681346</v>
      </c>
      <c r="K35" s="208"/>
      <c r="L35" s="208"/>
    </row>
    <row r="36" spans="1:12">
      <c r="A36" s="220">
        <v>44044</v>
      </c>
      <c r="B36" s="221">
        <f>IF(Values_Entered,B35+1,"")</f>
        <v>15</v>
      </c>
      <c r="C36" s="222">
        <f t="shared" si="0"/>
        <v>43374</v>
      </c>
      <c r="D36" s="223">
        <f t="shared" si="7"/>
        <v>173440772.41681346</v>
      </c>
      <c r="E36" s="223">
        <f t="shared" si="1"/>
        <v>1907080.7292358116</v>
      </c>
      <c r="F36" s="223">
        <f t="shared" si="2"/>
        <v>0</v>
      </c>
      <c r="G36" s="223">
        <f t="shared" si="3"/>
        <v>1907080.7292358116</v>
      </c>
      <c r="H36" s="223">
        <f t="shared" si="4"/>
        <v>497573.24540346232</v>
      </c>
      <c r="I36" s="223">
        <f t="shared" si="5"/>
        <v>1409507.4838323493</v>
      </c>
      <c r="J36" s="223">
        <f t="shared" si="6"/>
        <v>172943199.17140999</v>
      </c>
      <c r="K36" s="208"/>
      <c r="L36" s="208"/>
    </row>
    <row r="37" spans="1:12">
      <c r="A37" s="220">
        <v>44075</v>
      </c>
      <c r="B37" s="221">
        <f>IF(Values_Entered,B36+1,"")</f>
        <v>16</v>
      </c>
      <c r="C37" s="222">
        <f t="shared" si="0"/>
        <v>43405</v>
      </c>
      <c r="D37" s="223">
        <f t="shared" si="7"/>
        <v>172943199.17140999</v>
      </c>
      <c r="E37" s="223">
        <f t="shared" si="1"/>
        <v>1907080.7292358116</v>
      </c>
      <c r="F37" s="223">
        <f t="shared" si="2"/>
        <v>0</v>
      </c>
      <c r="G37" s="223">
        <f t="shared" si="3"/>
        <v>1907080.7292358116</v>
      </c>
      <c r="H37" s="223">
        <f t="shared" si="4"/>
        <v>501616.892138761</v>
      </c>
      <c r="I37" s="223">
        <f t="shared" si="5"/>
        <v>1405463.8370970506</v>
      </c>
      <c r="J37" s="223">
        <f t="shared" si="6"/>
        <v>172441582.27927125</v>
      </c>
      <c r="K37" s="208"/>
      <c r="L37" s="208"/>
    </row>
    <row r="38" spans="1:12">
      <c r="A38" s="220">
        <v>44105</v>
      </c>
      <c r="B38" s="221">
        <f>IF(Values_Entered,B37+1,"")</f>
        <v>17</v>
      </c>
      <c r="C38" s="222">
        <f t="shared" si="0"/>
        <v>43435</v>
      </c>
      <c r="D38" s="223">
        <f t="shared" si="7"/>
        <v>172441582.27927125</v>
      </c>
      <c r="E38" s="223">
        <f t="shared" si="1"/>
        <v>1907080.7292358116</v>
      </c>
      <c r="F38" s="223">
        <f t="shared" si="2"/>
        <v>0</v>
      </c>
      <c r="G38" s="223">
        <f t="shared" si="3"/>
        <v>1907080.7292358116</v>
      </c>
      <c r="H38" s="223">
        <f t="shared" si="4"/>
        <v>505693.40052622999</v>
      </c>
      <c r="I38" s="223">
        <f t="shared" si="5"/>
        <v>1401387.3287095816</v>
      </c>
      <c r="J38" s="223">
        <f t="shared" si="6"/>
        <v>171935888.87874502</v>
      </c>
      <c r="K38" s="208"/>
      <c r="L38" s="208"/>
    </row>
    <row r="39" spans="1:12">
      <c r="A39" s="220">
        <v>44136</v>
      </c>
      <c r="B39" s="221">
        <f>IF(Values_Entered,B38+1,"")</f>
        <v>18</v>
      </c>
      <c r="C39" s="222">
        <f t="shared" si="0"/>
        <v>43466</v>
      </c>
      <c r="D39" s="223">
        <f t="shared" si="7"/>
        <v>171935888.87874502</v>
      </c>
      <c r="E39" s="223">
        <f t="shared" si="1"/>
        <v>1907080.7292358116</v>
      </c>
      <c r="F39" s="223">
        <f t="shared" si="2"/>
        <v>0</v>
      </c>
      <c r="G39" s="223">
        <f t="shared" si="3"/>
        <v>1907080.7292358116</v>
      </c>
      <c r="H39" s="223">
        <f t="shared" si="4"/>
        <v>509803.03762386367</v>
      </c>
      <c r="I39" s="223">
        <f t="shared" si="5"/>
        <v>1397277.691611948</v>
      </c>
      <c r="J39" s="223">
        <f t="shared" si="6"/>
        <v>171426085.84112117</v>
      </c>
      <c r="K39" s="208"/>
      <c r="L39" s="208"/>
    </row>
    <row r="40" spans="1:12">
      <c r="A40" s="220">
        <v>44166</v>
      </c>
      <c r="B40" s="221">
        <f>IF(Values_Entered,B39+1,"")</f>
        <v>19</v>
      </c>
      <c r="C40" s="222">
        <f t="shared" si="0"/>
        <v>43497</v>
      </c>
      <c r="D40" s="223">
        <f t="shared" si="7"/>
        <v>171426085.84112117</v>
      </c>
      <c r="E40" s="223">
        <f t="shared" si="1"/>
        <v>1907080.7292358116</v>
      </c>
      <c r="F40" s="223">
        <f t="shared" si="2"/>
        <v>0</v>
      </c>
      <c r="G40" s="223">
        <f t="shared" si="3"/>
        <v>1907080.7292358116</v>
      </c>
      <c r="H40" s="223">
        <f t="shared" si="4"/>
        <v>513946.07265996467</v>
      </c>
      <c r="I40" s="223">
        <f t="shared" si="5"/>
        <v>1393134.656575847</v>
      </c>
      <c r="J40" s="223">
        <f t="shared" si="6"/>
        <v>170912139.7684612</v>
      </c>
      <c r="K40" s="208"/>
      <c r="L40" s="208"/>
    </row>
    <row r="41" spans="1:12">
      <c r="A41" s="220">
        <v>44197</v>
      </c>
      <c r="B41" s="221">
        <f>IF(Values_Entered,B40+1,"")</f>
        <v>20</v>
      </c>
      <c r="C41" s="222">
        <f t="shared" si="0"/>
        <v>43525</v>
      </c>
      <c r="D41" s="223">
        <f t="shared" si="7"/>
        <v>170912139.7684612</v>
      </c>
      <c r="E41" s="223">
        <f t="shared" si="1"/>
        <v>1907080.7292358116</v>
      </c>
      <c r="F41" s="223">
        <f t="shared" si="2"/>
        <v>0</v>
      </c>
      <c r="G41" s="223">
        <f t="shared" si="3"/>
        <v>1907080.7292358116</v>
      </c>
      <c r="H41" s="223">
        <f t="shared" si="4"/>
        <v>518122.77705078456</v>
      </c>
      <c r="I41" s="223">
        <f t="shared" si="5"/>
        <v>1388957.9521850271</v>
      </c>
      <c r="J41" s="223">
        <f t="shared" si="6"/>
        <v>170394016.9914104</v>
      </c>
      <c r="K41" s="208"/>
      <c r="L41" s="208"/>
    </row>
    <row r="42" spans="1:12">
      <c r="A42" s="220">
        <v>44228</v>
      </c>
      <c r="B42" s="221">
        <f>IF(Values_Entered,B41+1,"")</f>
        <v>21</v>
      </c>
      <c r="C42" s="222">
        <f t="shared" si="0"/>
        <v>43556</v>
      </c>
      <c r="D42" s="223">
        <f t="shared" si="7"/>
        <v>170394016.9914104</v>
      </c>
      <c r="E42" s="223">
        <f t="shared" si="1"/>
        <v>1907080.7292358116</v>
      </c>
      <c r="F42" s="223">
        <f t="shared" si="2"/>
        <v>0</v>
      </c>
      <c r="G42" s="223">
        <f t="shared" si="3"/>
        <v>1907080.7292358116</v>
      </c>
      <c r="H42" s="223">
        <f t="shared" si="4"/>
        <v>522333.42441830202</v>
      </c>
      <c r="I42" s="223">
        <f t="shared" si="5"/>
        <v>1384747.3048175096</v>
      </c>
      <c r="J42" s="223">
        <f t="shared" si="6"/>
        <v>169871683.5669921</v>
      </c>
      <c r="K42" s="208"/>
      <c r="L42" s="208"/>
    </row>
    <row r="43" spans="1:12">
      <c r="A43" s="220">
        <v>44256</v>
      </c>
      <c r="B43" s="221">
        <f>IF(Values_Entered,B42+1,"")</f>
        <v>22</v>
      </c>
      <c r="C43" s="222">
        <f t="shared" si="0"/>
        <v>43586</v>
      </c>
      <c r="D43" s="223">
        <f t="shared" si="7"/>
        <v>169871683.5669921</v>
      </c>
      <c r="E43" s="223">
        <f t="shared" si="1"/>
        <v>1907080.7292358116</v>
      </c>
      <c r="F43" s="223">
        <f t="shared" si="2"/>
        <v>0</v>
      </c>
      <c r="G43" s="223">
        <f t="shared" si="3"/>
        <v>1907080.7292358116</v>
      </c>
      <c r="H43" s="223">
        <f t="shared" si="4"/>
        <v>526578.29060815088</v>
      </c>
      <c r="I43" s="223">
        <f t="shared" si="5"/>
        <v>1380502.4386276607</v>
      </c>
      <c r="J43" s="223">
        <f t="shared" si="6"/>
        <v>169345105.27638397</v>
      </c>
      <c r="K43" s="208"/>
      <c r="L43" s="208"/>
    </row>
    <row r="44" spans="1:12">
      <c r="A44" s="220">
        <v>44287</v>
      </c>
      <c r="B44" s="221">
        <f>IF(Values_Entered,B43+1,"")</f>
        <v>23</v>
      </c>
      <c r="C44" s="222">
        <f t="shared" si="0"/>
        <v>43617</v>
      </c>
      <c r="D44" s="223">
        <f t="shared" si="7"/>
        <v>169345105.27638397</v>
      </c>
      <c r="E44" s="223">
        <f t="shared" si="1"/>
        <v>1907080.7292358116</v>
      </c>
      <c r="F44" s="223">
        <f t="shared" si="2"/>
        <v>0</v>
      </c>
      <c r="G44" s="223">
        <f t="shared" si="3"/>
        <v>1907080.7292358116</v>
      </c>
      <c r="H44" s="223">
        <f t="shared" si="4"/>
        <v>530857.65370768844</v>
      </c>
      <c r="I44" s="223">
        <f t="shared" si="5"/>
        <v>1376223.0755281232</v>
      </c>
      <c r="J44" s="223">
        <f t="shared" si="6"/>
        <v>168814247.62267628</v>
      </c>
      <c r="K44" s="208"/>
      <c r="L44" s="208"/>
    </row>
    <row r="45" spans="1:12">
      <c r="A45" s="220">
        <v>44317</v>
      </c>
      <c r="B45" s="221">
        <f>IF(Values_Entered,B44+1,"")</f>
        <v>24</v>
      </c>
      <c r="C45" s="222">
        <f t="shared" si="0"/>
        <v>43647</v>
      </c>
      <c r="D45" s="223">
        <f t="shared" si="7"/>
        <v>168814247.62267628</v>
      </c>
      <c r="E45" s="223">
        <f t="shared" si="1"/>
        <v>1907080.7292358116</v>
      </c>
      <c r="F45" s="223">
        <f t="shared" si="2"/>
        <v>0</v>
      </c>
      <c r="G45" s="223">
        <f t="shared" si="3"/>
        <v>1907080.7292358116</v>
      </c>
      <c r="H45" s="223">
        <f t="shared" si="4"/>
        <v>535171.79406421585</v>
      </c>
      <c r="I45" s="223">
        <f t="shared" si="5"/>
        <v>1371908.9351715958</v>
      </c>
      <c r="J45" s="223">
        <f t="shared" si="6"/>
        <v>168279075.82861206</v>
      </c>
      <c r="K45" s="208"/>
      <c r="L45" s="208"/>
    </row>
    <row r="46" spans="1:12">
      <c r="A46" s="220">
        <v>44348</v>
      </c>
      <c r="B46" s="221">
        <f>IF(Values_Entered,B45+1,"")</f>
        <v>25</v>
      </c>
      <c r="C46" s="222">
        <f t="shared" si="0"/>
        <v>43678</v>
      </c>
      <c r="D46" s="223">
        <f t="shared" si="7"/>
        <v>168279075.82861206</v>
      </c>
      <c r="E46" s="223">
        <f t="shared" si="1"/>
        <v>1907080.7292358116</v>
      </c>
      <c r="F46" s="223">
        <f t="shared" si="2"/>
        <v>0</v>
      </c>
      <c r="G46" s="223">
        <f t="shared" si="3"/>
        <v>1907080.7292358116</v>
      </c>
      <c r="H46" s="223">
        <f t="shared" si="4"/>
        <v>539520.99430334265</v>
      </c>
      <c r="I46" s="223">
        <f t="shared" si="5"/>
        <v>1367559.734932469</v>
      </c>
      <c r="J46" s="223">
        <f t="shared" si="6"/>
        <v>167739554.83430871</v>
      </c>
      <c r="K46" s="208"/>
      <c r="L46" s="208"/>
    </row>
    <row r="47" spans="1:12">
      <c r="A47" s="220">
        <v>44378</v>
      </c>
      <c r="B47" s="221">
        <f>IF(Values_Entered,B46+1,"")</f>
        <v>26</v>
      </c>
      <c r="C47" s="222">
        <f t="shared" si="0"/>
        <v>43709</v>
      </c>
      <c r="D47" s="223">
        <f t="shared" si="7"/>
        <v>167739554.83430871</v>
      </c>
      <c r="E47" s="223">
        <f t="shared" si="1"/>
        <v>1907080.7292358116</v>
      </c>
      <c r="F47" s="223">
        <f t="shared" si="2"/>
        <v>0</v>
      </c>
      <c r="G47" s="223">
        <f t="shared" si="3"/>
        <v>1907080.7292358116</v>
      </c>
      <c r="H47" s="223">
        <f t="shared" si="4"/>
        <v>543905.53934750147</v>
      </c>
      <c r="I47" s="223">
        <f t="shared" si="5"/>
        <v>1363175.1898883102</v>
      </c>
      <c r="J47" s="223">
        <f t="shared" si="6"/>
        <v>167195649.29496121</v>
      </c>
      <c r="K47" s="208"/>
      <c r="L47" s="208"/>
    </row>
    <row r="48" spans="1:12">
      <c r="A48" s="220">
        <v>44409</v>
      </c>
      <c r="B48" s="221">
        <f>IF(Values_Entered,B47+1,"")</f>
        <v>27</v>
      </c>
      <c r="C48" s="222">
        <f t="shared" si="0"/>
        <v>43739</v>
      </c>
      <c r="D48" s="223">
        <f t="shared" si="7"/>
        <v>167195649.29496121</v>
      </c>
      <c r="E48" s="223">
        <f t="shared" si="1"/>
        <v>1907080.7292358116</v>
      </c>
      <c r="F48" s="223">
        <f t="shared" si="2"/>
        <v>0</v>
      </c>
      <c r="G48" s="223">
        <f t="shared" si="3"/>
        <v>1907080.7292358116</v>
      </c>
      <c r="H48" s="223">
        <f t="shared" si="4"/>
        <v>548325.71643461543</v>
      </c>
      <c r="I48" s="223">
        <f t="shared" si="5"/>
        <v>1358755.0128011962</v>
      </c>
      <c r="J48" s="223">
        <f t="shared" si="6"/>
        <v>166647323.57852659</v>
      </c>
      <c r="K48" s="208"/>
      <c r="L48" s="208"/>
    </row>
    <row r="49" spans="1:12">
      <c r="A49" s="220">
        <v>44440</v>
      </c>
      <c r="B49" s="221">
        <f>IF(Values_Entered,B48+1,"")</f>
        <v>28</v>
      </c>
      <c r="C49" s="222">
        <f t="shared" si="0"/>
        <v>43770</v>
      </c>
      <c r="D49" s="223">
        <f t="shared" si="7"/>
        <v>166647323.57852659</v>
      </c>
      <c r="E49" s="223">
        <f t="shared" si="1"/>
        <v>1907080.7292358116</v>
      </c>
      <c r="F49" s="223">
        <f t="shared" si="2"/>
        <v>0</v>
      </c>
      <c r="G49" s="223">
        <f t="shared" si="3"/>
        <v>1907080.7292358116</v>
      </c>
      <c r="H49" s="223">
        <f t="shared" si="4"/>
        <v>552781.81513691484</v>
      </c>
      <c r="I49" s="223">
        <f t="shared" si="5"/>
        <v>1354298.9140988968</v>
      </c>
      <c r="J49" s="223">
        <f t="shared" si="6"/>
        <v>166094541.76338968</v>
      </c>
      <c r="K49" s="208"/>
      <c r="L49" s="208"/>
    </row>
    <row r="50" spans="1:12">
      <c r="A50" s="220">
        <v>44470</v>
      </c>
      <c r="B50" s="221">
        <f>IF(Values_Entered,B49+1,"")</f>
        <v>29</v>
      </c>
      <c r="C50" s="222">
        <f t="shared" si="0"/>
        <v>43800</v>
      </c>
      <c r="D50" s="223">
        <f t="shared" si="7"/>
        <v>166094541.76338968</v>
      </c>
      <c r="E50" s="223">
        <f t="shared" si="1"/>
        <v>1907080.7292358116</v>
      </c>
      <c r="F50" s="223">
        <f t="shared" si="2"/>
        <v>0</v>
      </c>
      <c r="G50" s="223">
        <f t="shared" si="3"/>
        <v>1907080.7292358116</v>
      </c>
      <c r="H50" s="223">
        <f t="shared" si="4"/>
        <v>557274.12737990613</v>
      </c>
      <c r="I50" s="223">
        <f t="shared" si="5"/>
        <v>1349806.6018559055</v>
      </c>
      <c r="J50" s="223">
        <f t="shared" si="6"/>
        <v>165537267.63600978</v>
      </c>
      <c r="K50" s="208"/>
      <c r="L50" s="208"/>
    </row>
    <row r="51" spans="1:12">
      <c r="A51" s="220">
        <v>44501</v>
      </c>
      <c r="B51" s="221">
        <f>IF(Values_Entered,B50+1,"")</f>
        <v>30</v>
      </c>
      <c r="C51" s="222">
        <f t="shared" si="0"/>
        <v>43831</v>
      </c>
      <c r="D51" s="223">
        <f t="shared" si="7"/>
        <v>165537267.63600978</v>
      </c>
      <c r="E51" s="223">
        <f t="shared" si="1"/>
        <v>1907080.7292358116</v>
      </c>
      <c r="F51" s="223">
        <f t="shared" si="2"/>
        <v>0</v>
      </c>
      <c r="G51" s="223">
        <f t="shared" si="3"/>
        <v>1907080.7292358116</v>
      </c>
      <c r="H51" s="223">
        <f t="shared" si="4"/>
        <v>561802.9474614982</v>
      </c>
      <c r="I51" s="223">
        <f t="shared" si="5"/>
        <v>1345277.7817743134</v>
      </c>
      <c r="J51" s="223">
        <f t="shared" si="6"/>
        <v>164975464.6885483</v>
      </c>
      <c r="K51" s="208"/>
      <c r="L51" s="208"/>
    </row>
    <row r="52" spans="1:12">
      <c r="A52" s="220">
        <v>44531</v>
      </c>
      <c r="B52" s="221">
        <f>IF(Values_Entered,B51+1,"")</f>
        <v>31</v>
      </c>
      <c r="C52" s="222">
        <f t="shared" si="0"/>
        <v>43862</v>
      </c>
      <c r="D52" s="223">
        <f t="shared" si="7"/>
        <v>164975464.6885483</v>
      </c>
      <c r="E52" s="223">
        <f t="shared" si="1"/>
        <v>1907080.7292358116</v>
      </c>
      <c r="F52" s="223">
        <f t="shared" si="2"/>
        <v>0</v>
      </c>
      <c r="G52" s="223">
        <f t="shared" si="3"/>
        <v>1907080.7292358116</v>
      </c>
      <c r="H52" s="223">
        <f t="shared" si="4"/>
        <v>566368.57207128149</v>
      </c>
      <c r="I52" s="223">
        <f t="shared" si="5"/>
        <v>1340712.1571645301</v>
      </c>
      <c r="J52" s="223">
        <f t="shared" si="6"/>
        <v>164409096.11647701</v>
      </c>
      <c r="K52" s="208"/>
      <c r="L52" s="208"/>
    </row>
    <row r="53" spans="1:12">
      <c r="A53" s="220">
        <v>44562</v>
      </c>
      <c r="B53" s="221">
        <f>IF(Values_Entered,B52+1,"")</f>
        <v>32</v>
      </c>
      <c r="C53" s="222">
        <f t="shared" si="0"/>
        <v>43891</v>
      </c>
      <c r="D53" s="223">
        <f t="shared" si="7"/>
        <v>164409096.11647701</v>
      </c>
      <c r="E53" s="223">
        <f t="shared" si="1"/>
        <v>1907080.7292358116</v>
      </c>
      <c r="F53" s="223">
        <f t="shared" si="2"/>
        <v>0</v>
      </c>
      <c r="G53" s="223">
        <f t="shared" si="3"/>
        <v>1907080.7292358116</v>
      </c>
      <c r="H53" s="223">
        <f t="shared" si="4"/>
        <v>570971.30030996469</v>
      </c>
      <c r="I53" s="223">
        <f t="shared" si="5"/>
        <v>1336109.4289258469</v>
      </c>
      <c r="J53" s="223">
        <f t="shared" si="6"/>
        <v>163838124.81616706</v>
      </c>
      <c r="K53" s="208"/>
      <c r="L53" s="208"/>
    </row>
    <row r="54" spans="1:12">
      <c r="A54" s="220">
        <v>44593</v>
      </c>
      <c r="B54" s="221">
        <f>IF(Values_Entered,B53+1,"")</f>
        <v>33</v>
      </c>
      <c r="C54" s="222">
        <f t="shared" si="0"/>
        <v>43922</v>
      </c>
      <c r="D54" s="223">
        <f t="shared" si="7"/>
        <v>163838124.81616706</v>
      </c>
      <c r="E54" s="223">
        <f t="shared" si="1"/>
        <v>1907080.7292358116</v>
      </c>
      <c r="F54" s="223">
        <f t="shared" si="2"/>
        <v>0</v>
      </c>
      <c r="G54" s="223">
        <f t="shared" si="3"/>
        <v>1907080.7292358116</v>
      </c>
      <c r="H54" s="223">
        <f t="shared" si="4"/>
        <v>575611.43370896904</v>
      </c>
      <c r="I54" s="223">
        <f t="shared" si="5"/>
        <v>1331469.2955268426</v>
      </c>
      <c r="J54" s="223">
        <f t="shared" si="6"/>
        <v>163262513.38245809</v>
      </c>
      <c r="K54" s="208"/>
      <c r="L54" s="208"/>
    </row>
    <row r="55" spans="1:12">
      <c r="A55" s="220">
        <v>44621</v>
      </c>
      <c r="B55" s="221">
        <f>IF(Values_Entered,B54+1,"")</f>
        <v>34</v>
      </c>
      <c r="C55" s="222">
        <f t="shared" si="0"/>
        <v>43952</v>
      </c>
      <c r="D55" s="223">
        <f t="shared" si="7"/>
        <v>163262513.38245809</v>
      </c>
      <c r="E55" s="223">
        <f t="shared" si="1"/>
        <v>1907080.7292358116</v>
      </c>
      <c r="F55" s="223">
        <f t="shared" si="2"/>
        <v>0</v>
      </c>
      <c r="G55" s="223">
        <f t="shared" si="3"/>
        <v>1907080.7292358116</v>
      </c>
      <c r="H55" s="223">
        <f t="shared" si="4"/>
        <v>580289.27625018242</v>
      </c>
      <c r="I55" s="223">
        <f t="shared" si="5"/>
        <v>1326791.4529856292</v>
      </c>
      <c r="J55" s="223">
        <f t="shared" si="6"/>
        <v>162682224.10620791</v>
      </c>
      <c r="K55" s="208"/>
      <c r="L55" s="208"/>
    </row>
    <row r="56" spans="1:12">
      <c r="A56" s="220">
        <v>44652</v>
      </c>
      <c r="B56" s="221">
        <f>IF(Values_Entered,B55+1,"")</f>
        <v>35</v>
      </c>
      <c r="C56" s="222">
        <f t="shared" si="0"/>
        <v>43983</v>
      </c>
      <c r="D56" s="223">
        <f t="shared" si="7"/>
        <v>162682224.10620791</v>
      </c>
      <c r="E56" s="223">
        <f t="shared" si="1"/>
        <v>1907080.7292358116</v>
      </c>
      <c r="F56" s="223">
        <f t="shared" si="2"/>
        <v>0</v>
      </c>
      <c r="G56" s="223">
        <f t="shared" si="3"/>
        <v>1907080.7292358116</v>
      </c>
      <c r="H56" s="223">
        <f t="shared" si="4"/>
        <v>585005.13438587287</v>
      </c>
      <c r="I56" s="223">
        <f t="shared" si="5"/>
        <v>1322075.5948499388</v>
      </c>
      <c r="J56" s="223">
        <f t="shared" si="6"/>
        <v>162097218.97182202</v>
      </c>
      <c r="K56" s="208"/>
      <c r="L56" s="208"/>
    </row>
    <row r="57" spans="1:12">
      <c r="A57" s="220">
        <v>44682</v>
      </c>
      <c r="B57" s="221">
        <f>IF(Values_Entered,B56+1,"")</f>
        <v>36</v>
      </c>
      <c r="C57" s="222">
        <f t="shared" si="0"/>
        <v>44013</v>
      </c>
      <c r="D57" s="223">
        <f t="shared" si="7"/>
        <v>162097218.97182202</v>
      </c>
      <c r="E57" s="223">
        <f t="shared" si="1"/>
        <v>1907080.7292358116</v>
      </c>
      <c r="F57" s="223">
        <f t="shared" si="2"/>
        <v>0</v>
      </c>
      <c r="G57" s="223">
        <f t="shared" si="3"/>
        <v>1907080.7292358116</v>
      </c>
      <c r="H57" s="223">
        <f t="shared" si="4"/>
        <v>589759.31705876626</v>
      </c>
      <c r="I57" s="223">
        <f t="shared" si="5"/>
        <v>1317321.4121770454</v>
      </c>
      <c r="J57" s="223">
        <f t="shared" si="6"/>
        <v>161507459.65476325</v>
      </c>
      <c r="K57" s="208"/>
      <c r="L57" s="208"/>
    </row>
    <row r="58" spans="1:12">
      <c r="A58" s="220">
        <v>44713</v>
      </c>
      <c r="B58" s="221">
        <f>IF(Values_Entered,B57+1,"")</f>
        <v>37</v>
      </c>
      <c r="C58" s="222">
        <f t="shared" si="0"/>
        <v>44044</v>
      </c>
      <c r="D58" s="223">
        <f t="shared" si="7"/>
        <v>161507459.65476325</v>
      </c>
      <c r="E58" s="223">
        <f t="shared" si="1"/>
        <v>1907080.7292358116</v>
      </c>
      <c r="F58" s="223">
        <f t="shared" si="2"/>
        <v>0</v>
      </c>
      <c r="G58" s="223">
        <f t="shared" si="3"/>
        <v>1907080.7292358116</v>
      </c>
      <c r="H58" s="223">
        <f t="shared" si="4"/>
        <v>594552.13572228374</v>
      </c>
      <c r="I58" s="223">
        <f t="shared" si="5"/>
        <v>1312528.5935135279</v>
      </c>
      <c r="J58" s="223">
        <f t="shared" si="6"/>
        <v>160912907.51904097</v>
      </c>
      <c r="K58" s="208"/>
      <c r="L58" s="208"/>
    </row>
    <row r="59" spans="1:12">
      <c r="A59" s="220">
        <v>44743</v>
      </c>
      <c r="B59" s="221">
        <f>IF(Values_Entered,B58+1,"")</f>
        <v>38</v>
      </c>
      <c r="C59" s="222">
        <f t="shared" si="0"/>
        <v>44075</v>
      </c>
      <c r="D59" s="223">
        <f t="shared" si="7"/>
        <v>160912907.51904097</v>
      </c>
      <c r="E59" s="223">
        <f t="shared" si="1"/>
        <v>1907080.7292358116</v>
      </c>
      <c r="F59" s="223">
        <f t="shared" si="2"/>
        <v>0</v>
      </c>
      <c r="G59" s="223">
        <f t="shared" si="3"/>
        <v>1907080.7292358116</v>
      </c>
      <c r="H59" s="223">
        <f t="shared" si="4"/>
        <v>599383.90436094697</v>
      </c>
      <c r="I59" s="223">
        <f t="shared" si="5"/>
        <v>1307696.8248748647</v>
      </c>
      <c r="J59" s="223">
        <f t="shared" si="6"/>
        <v>160313523.61468002</v>
      </c>
      <c r="K59" s="208"/>
      <c r="L59" s="208"/>
    </row>
    <row r="60" spans="1:12">
      <c r="A60" s="220">
        <v>44774</v>
      </c>
      <c r="B60" s="221">
        <f>IF(Values_Entered,B59+1,"")</f>
        <v>39</v>
      </c>
      <c r="C60" s="222">
        <f t="shared" si="0"/>
        <v>44105</v>
      </c>
      <c r="D60" s="223">
        <f t="shared" si="7"/>
        <v>160313523.61468002</v>
      </c>
      <c r="E60" s="223">
        <f t="shared" si="1"/>
        <v>1907080.7292358116</v>
      </c>
      <c r="F60" s="223">
        <f t="shared" si="2"/>
        <v>0</v>
      </c>
      <c r="G60" s="223">
        <f t="shared" si="3"/>
        <v>1907080.7292358116</v>
      </c>
      <c r="H60" s="223">
        <f t="shared" si="4"/>
        <v>604254.93951094663</v>
      </c>
      <c r="I60" s="223">
        <f t="shared" si="5"/>
        <v>1302825.789724865</v>
      </c>
      <c r="J60" s="223">
        <f t="shared" si="6"/>
        <v>159709268.67516908</v>
      </c>
      <c r="K60" s="208"/>
      <c r="L60" s="208"/>
    </row>
    <row r="61" spans="1:12">
      <c r="A61" s="220">
        <v>44805</v>
      </c>
      <c r="B61" s="221">
        <f>IF(Values_Entered,B60+1,"")</f>
        <v>40</v>
      </c>
      <c r="C61" s="222">
        <f t="shared" si="0"/>
        <v>44136</v>
      </c>
      <c r="D61" s="223">
        <f t="shared" si="7"/>
        <v>159709268.67516908</v>
      </c>
      <c r="E61" s="223">
        <f t="shared" si="1"/>
        <v>1907080.7292358116</v>
      </c>
      <c r="F61" s="223">
        <f t="shared" si="2"/>
        <v>0</v>
      </c>
      <c r="G61" s="223">
        <f t="shared" si="3"/>
        <v>1907080.7292358116</v>
      </c>
      <c r="H61" s="223">
        <f t="shared" si="4"/>
        <v>609165.56028088019</v>
      </c>
      <c r="I61" s="223">
        <f t="shared" si="5"/>
        <v>1297915.1689549314</v>
      </c>
      <c r="J61" s="223">
        <f t="shared" si="6"/>
        <v>159100103.11488819</v>
      </c>
      <c r="K61" s="208"/>
      <c r="L61" s="208"/>
    </row>
    <row r="62" spans="1:12">
      <c r="A62" s="220">
        <v>44835</v>
      </c>
      <c r="B62" s="221">
        <f>IF(Values_Entered,B61+1,"")</f>
        <v>41</v>
      </c>
      <c r="C62" s="222">
        <f t="shared" si="0"/>
        <v>44166</v>
      </c>
      <c r="D62" s="223">
        <f t="shared" si="7"/>
        <v>159100103.11488819</v>
      </c>
      <c r="E62" s="223">
        <f t="shared" si="1"/>
        <v>1907080.7292358116</v>
      </c>
      <c r="F62" s="223">
        <f t="shared" si="2"/>
        <v>0</v>
      </c>
      <c r="G62" s="223">
        <f t="shared" si="3"/>
        <v>1907080.7292358116</v>
      </c>
      <c r="H62" s="223">
        <f t="shared" si="4"/>
        <v>614116.08837265684</v>
      </c>
      <c r="I62" s="223">
        <f t="shared" si="5"/>
        <v>1292964.6408631548</v>
      </c>
      <c r="J62" s="223">
        <f t="shared" si="6"/>
        <v>158485987.02651554</v>
      </c>
      <c r="K62" s="208"/>
      <c r="L62" s="208"/>
    </row>
    <row r="63" spans="1:12">
      <c r="A63" s="220">
        <v>44866</v>
      </c>
      <c r="B63" s="221">
        <f>IF(Values_Entered,B62+1,"")</f>
        <v>42</v>
      </c>
      <c r="C63" s="222">
        <f t="shared" si="0"/>
        <v>44197</v>
      </c>
      <c r="D63" s="223">
        <f t="shared" si="7"/>
        <v>158485987.02651554</v>
      </c>
      <c r="E63" s="223">
        <f t="shared" si="1"/>
        <v>1907080.7292358116</v>
      </c>
      <c r="F63" s="223">
        <f t="shared" si="2"/>
        <v>0</v>
      </c>
      <c r="G63" s="223">
        <f t="shared" si="3"/>
        <v>1907080.7292358116</v>
      </c>
      <c r="H63" s="223">
        <f t="shared" si="4"/>
        <v>619106.84810257121</v>
      </c>
      <c r="I63" s="223">
        <f t="shared" si="5"/>
        <v>1287973.8811332404</v>
      </c>
      <c r="J63" s="223">
        <f t="shared" si="6"/>
        <v>157866880.17841297</v>
      </c>
      <c r="K63" s="208"/>
      <c r="L63" s="208"/>
    </row>
    <row r="64" spans="1:12">
      <c r="A64" s="220">
        <v>44896</v>
      </c>
      <c r="B64" s="221">
        <f>IF(Values_Entered,B63+1,"")</f>
        <v>43</v>
      </c>
      <c r="C64" s="222">
        <f t="shared" si="0"/>
        <v>44228</v>
      </c>
      <c r="D64" s="223">
        <f t="shared" si="7"/>
        <v>157866880.17841297</v>
      </c>
      <c r="E64" s="223">
        <f t="shared" si="1"/>
        <v>1907080.7292358116</v>
      </c>
      <c r="F64" s="223">
        <f t="shared" si="2"/>
        <v>0</v>
      </c>
      <c r="G64" s="223">
        <f t="shared" si="3"/>
        <v>1907080.7292358116</v>
      </c>
      <c r="H64" s="223">
        <f t="shared" si="4"/>
        <v>624138.16642255266</v>
      </c>
      <c r="I64" s="223">
        <f t="shared" si="5"/>
        <v>1282942.562813259</v>
      </c>
      <c r="J64" s="223">
        <f t="shared" si="6"/>
        <v>157242742.01199043</v>
      </c>
      <c r="K64" s="208"/>
      <c r="L64" s="208"/>
    </row>
    <row r="65" spans="1:12">
      <c r="A65" s="220">
        <v>44927</v>
      </c>
      <c r="B65" s="221">
        <f>IF(Values_Entered,B64+1,"")</f>
        <v>44</v>
      </c>
      <c r="C65" s="222">
        <f t="shared" si="0"/>
        <v>44256</v>
      </c>
      <c r="D65" s="223">
        <f t="shared" si="7"/>
        <v>157242742.01199043</v>
      </c>
      <c r="E65" s="223">
        <f t="shared" si="1"/>
        <v>1907080.7292358116</v>
      </c>
      <c r="F65" s="223">
        <f t="shared" si="2"/>
        <v>0</v>
      </c>
      <c r="G65" s="223">
        <f t="shared" si="3"/>
        <v>1907080.7292358116</v>
      </c>
      <c r="H65" s="223">
        <f t="shared" si="4"/>
        <v>629210.37294158153</v>
      </c>
      <c r="I65" s="223">
        <f t="shared" si="5"/>
        <v>1277870.3562942301</v>
      </c>
      <c r="J65" s="223">
        <f t="shared" si="6"/>
        <v>156613531.63904884</v>
      </c>
      <c r="K65" s="208"/>
      <c r="L65" s="208"/>
    </row>
    <row r="66" spans="1:12">
      <c r="A66" s="220">
        <v>44958</v>
      </c>
      <c r="B66" s="221">
        <f>IF(Values_Entered,B65+1,"")</f>
        <v>45</v>
      </c>
      <c r="C66" s="222">
        <f t="shared" si="0"/>
        <v>44287</v>
      </c>
      <c r="D66" s="223">
        <f t="shared" si="7"/>
        <v>156613531.63904884</v>
      </c>
      <c r="E66" s="223">
        <f t="shared" si="1"/>
        <v>1907080.7292358116</v>
      </c>
      <c r="F66" s="223">
        <f t="shared" si="2"/>
        <v>0</v>
      </c>
      <c r="G66" s="223">
        <f t="shared" si="3"/>
        <v>1907080.7292358116</v>
      </c>
      <c r="H66" s="223">
        <f t="shared" si="4"/>
        <v>634323.79994728439</v>
      </c>
      <c r="I66" s="223">
        <f t="shared" si="5"/>
        <v>1272756.9292885272</v>
      </c>
      <c r="J66" s="223">
        <f t="shared" si="6"/>
        <v>155979207.83910155</v>
      </c>
      <c r="K66" s="208"/>
      <c r="L66" s="208"/>
    </row>
    <row r="67" spans="1:12">
      <c r="A67" s="220">
        <v>44986</v>
      </c>
      <c r="B67" s="221">
        <f>IF(Values_Entered,B66+1,"")</f>
        <v>46</v>
      </c>
      <c r="C67" s="222">
        <f t="shared" si="0"/>
        <v>44317</v>
      </c>
      <c r="D67" s="223">
        <f t="shared" si="7"/>
        <v>155979207.83910155</v>
      </c>
      <c r="E67" s="223">
        <f t="shared" si="1"/>
        <v>1907080.7292358116</v>
      </c>
      <c r="F67" s="223">
        <f t="shared" si="2"/>
        <v>0</v>
      </c>
      <c r="G67" s="223">
        <f t="shared" si="3"/>
        <v>1907080.7292358116</v>
      </c>
      <c r="H67" s="223">
        <f t="shared" si="4"/>
        <v>639478.7824277014</v>
      </c>
      <c r="I67" s="223">
        <f t="shared" si="5"/>
        <v>1267601.9468081102</v>
      </c>
      <c r="J67" s="223">
        <f t="shared" si="6"/>
        <v>155339729.05667385</v>
      </c>
      <c r="K67" s="208"/>
      <c r="L67" s="208"/>
    </row>
    <row r="68" spans="1:12">
      <c r="A68" s="220">
        <v>45017</v>
      </c>
      <c r="B68" s="221">
        <f>IF(Values_Entered,B67+1,"")</f>
        <v>47</v>
      </c>
      <c r="C68" s="222">
        <f t="shared" si="0"/>
        <v>44348</v>
      </c>
      <c r="D68" s="223">
        <f t="shared" si="7"/>
        <v>155339729.05667385</v>
      </c>
      <c r="E68" s="223">
        <f t="shared" si="1"/>
        <v>1907080.7292358116</v>
      </c>
      <c r="F68" s="223">
        <f t="shared" si="2"/>
        <v>0</v>
      </c>
      <c r="G68" s="223">
        <f t="shared" si="3"/>
        <v>1907080.7292358116</v>
      </c>
      <c r="H68" s="223">
        <f t="shared" si="4"/>
        <v>644675.65809323243</v>
      </c>
      <c r="I68" s="223">
        <f t="shared" si="5"/>
        <v>1262405.0711425792</v>
      </c>
      <c r="J68" s="223">
        <f t="shared" si="6"/>
        <v>154695053.39858061</v>
      </c>
      <c r="K68" s="208"/>
      <c r="L68" s="208"/>
    </row>
    <row r="69" spans="1:12">
      <c r="A69" s="220">
        <v>45047</v>
      </c>
      <c r="B69" s="221">
        <f>IF(Values_Entered,B68+1,"")</f>
        <v>48</v>
      </c>
      <c r="C69" s="222">
        <f t="shared" si="0"/>
        <v>44378</v>
      </c>
      <c r="D69" s="223">
        <f t="shared" si="7"/>
        <v>154695053.39858061</v>
      </c>
      <c r="E69" s="223">
        <f t="shared" si="1"/>
        <v>1907080.7292358116</v>
      </c>
      <c r="F69" s="223">
        <f t="shared" si="2"/>
        <v>0</v>
      </c>
      <c r="G69" s="223">
        <f t="shared" si="3"/>
        <v>1907080.7292358116</v>
      </c>
      <c r="H69" s="223">
        <f t="shared" si="4"/>
        <v>649914.76739876089</v>
      </c>
      <c r="I69" s="223">
        <f t="shared" si="5"/>
        <v>1257165.9618370507</v>
      </c>
      <c r="J69" s="223">
        <f t="shared" si="6"/>
        <v>154045138.63118184</v>
      </c>
      <c r="K69" s="208"/>
      <c r="L69" s="208"/>
    </row>
    <row r="70" spans="1:12">
      <c r="A70" s="220">
        <v>45078</v>
      </c>
      <c r="B70" s="221">
        <f>IF(Values_Entered,B69+1,"")</f>
        <v>49</v>
      </c>
      <c r="C70" s="222">
        <f t="shared" si="0"/>
        <v>44409</v>
      </c>
      <c r="D70" s="223">
        <f t="shared" si="7"/>
        <v>154045138.63118184</v>
      </c>
      <c r="E70" s="223">
        <f t="shared" si="1"/>
        <v>1907080.7292358116</v>
      </c>
      <c r="F70" s="223">
        <f t="shared" si="2"/>
        <v>0</v>
      </c>
      <c r="G70" s="223">
        <f t="shared" si="3"/>
        <v>1907080.7292358116</v>
      </c>
      <c r="H70" s="223">
        <f t="shared" si="4"/>
        <v>655196.45356595726</v>
      </c>
      <c r="I70" s="223">
        <f t="shared" si="5"/>
        <v>1251884.2756698544</v>
      </c>
      <c r="J70" s="223">
        <f t="shared" si="6"/>
        <v>153389942.17761588</v>
      </c>
      <c r="K70" s="208"/>
      <c r="L70" s="208"/>
    </row>
    <row r="71" spans="1:12">
      <c r="A71" s="220">
        <v>45108</v>
      </c>
      <c r="B71" s="221">
        <f>IF(Values_Entered,B70+1,"")</f>
        <v>50</v>
      </c>
      <c r="C71" s="222">
        <f t="shared" si="0"/>
        <v>44440</v>
      </c>
      <c r="D71" s="223">
        <f t="shared" si="7"/>
        <v>153389942.17761588</v>
      </c>
      <c r="E71" s="223">
        <f t="shared" si="1"/>
        <v>1907080.7292358116</v>
      </c>
      <c r="F71" s="223">
        <f t="shared" si="2"/>
        <v>0</v>
      </c>
      <c r="G71" s="223">
        <f t="shared" si="3"/>
        <v>1907080.7292358116</v>
      </c>
      <c r="H71" s="223">
        <f t="shared" si="4"/>
        <v>660521.06260576402</v>
      </c>
      <c r="I71" s="223">
        <f t="shared" si="5"/>
        <v>1246559.6666300476</v>
      </c>
      <c r="J71" s="223">
        <f t="shared" si="6"/>
        <v>152729421.11501011</v>
      </c>
      <c r="K71" s="208"/>
      <c r="L71" s="208"/>
    </row>
    <row r="72" spans="1:12">
      <c r="A72" s="220">
        <v>45139</v>
      </c>
      <c r="B72" s="221">
        <f>IF(Values_Entered,B71+1,"")</f>
        <v>51</v>
      </c>
      <c r="C72" s="222">
        <f t="shared" si="0"/>
        <v>44470</v>
      </c>
      <c r="D72" s="223">
        <f t="shared" si="7"/>
        <v>152729421.11501011</v>
      </c>
      <c r="E72" s="223">
        <f t="shared" si="1"/>
        <v>1907080.7292358116</v>
      </c>
      <c r="F72" s="223">
        <f t="shared" si="2"/>
        <v>0</v>
      </c>
      <c r="G72" s="223">
        <f t="shared" si="3"/>
        <v>1907080.7292358116</v>
      </c>
      <c r="H72" s="223">
        <f t="shared" si="4"/>
        <v>665888.9433410638</v>
      </c>
      <c r="I72" s="223">
        <f t="shared" si="5"/>
        <v>1241191.7858947478</v>
      </c>
      <c r="J72" s="223">
        <f t="shared" si="6"/>
        <v>152063532.17166904</v>
      </c>
      <c r="K72" s="208"/>
      <c r="L72" s="208"/>
    </row>
    <row r="73" spans="1:12">
      <c r="A73" s="220">
        <v>45170</v>
      </c>
      <c r="B73" s="221">
        <f>IF(Values_Entered,B72+1,"")</f>
        <v>52</v>
      </c>
      <c r="C73" s="222">
        <f t="shared" si="0"/>
        <v>44501</v>
      </c>
      <c r="D73" s="223">
        <f t="shared" si="7"/>
        <v>152063532.17166904</v>
      </c>
      <c r="E73" s="223">
        <f t="shared" si="1"/>
        <v>1907080.7292358116</v>
      </c>
      <c r="F73" s="223">
        <f t="shared" si="2"/>
        <v>0</v>
      </c>
      <c r="G73" s="223">
        <f t="shared" si="3"/>
        <v>1907080.7292358116</v>
      </c>
      <c r="H73" s="223">
        <f t="shared" si="4"/>
        <v>671300.44742953102</v>
      </c>
      <c r="I73" s="223">
        <f t="shared" si="5"/>
        <v>1235780.2818062806</v>
      </c>
      <c r="J73" s="223">
        <f t="shared" si="6"/>
        <v>151392231.7242395</v>
      </c>
      <c r="K73" s="208"/>
      <c r="L73" s="208"/>
    </row>
    <row r="74" spans="1:12">
      <c r="A74" s="220">
        <v>45200</v>
      </c>
      <c r="B74" s="221">
        <f>IF(Values_Entered,B73+1,"")</f>
        <v>53</v>
      </c>
      <c r="C74" s="222">
        <f t="shared" si="0"/>
        <v>44531</v>
      </c>
      <c r="D74" s="223">
        <f t="shared" si="7"/>
        <v>151392231.7242395</v>
      </c>
      <c r="E74" s="223">
        <f t="shared" si="1"/>
        <v>1907080.7292358116</v>
      </c>
      <c r="F74" s="223">
        <f t="shared" si="2"/>
        <v>0</v>
      </c>
      <c r="G74" s="223">
        <f t="shared" si="3"/>
        <v>1907080.7292358116</v>
      </c>
      <c r="H74" s="223">
        <f t="shared" si="4"/>
        <v>676755.92938666861</v>
      </c>
      <c r="I74" s="223">
        <f t="shared" si="5"/>
        <v>1230324.799849143</v>
      </c>
      <c r="J74" s="223">
        <f t="shared" si="6"/>
        <v>150715475.79485282</v>
      </c>
      <c r="K74" s="208"/>
      <c r="L74" s="208"/>
    </row>
    <row r="75" spans="1:12">
      <c r="A75" s="220">
        <v>45231</v>
      </c>
      <c r="B75" s="221">
        <f>IF(Values_Entered,B74+1,"")</f>
        <v>54</v>
      </c>
      <c r="C75" s="222">
        <f t="shared" si="0"/>
        <v>44562</v>
      </c>
      <c r="D75" s="223">
        <f t="shared" si="7"/>
        <v>150715475.79485282</v>
      </c>
      <c r="E75" s="223">
        <f t="shared" si="1"/>
        <v>1907080.7292358116</v>
      </c>
      <c r="F75" s="223">
        <f t="shared" si="2"/>
        <v>0</v>
      </c>
      <c r="G75" s="223">
        <f t="shared" si="3"/>
        <v>1907080.7292358116</v>
      </c>
      <c r="H75" s="223">
        <f t="shared" si="4"/>
        <v>682255.74660903425</v>
      </c>
      <c r="I75" s="223">
        <f t="shared" si="5"/>
        <v>1224824.9826267774</v>
      </c>
      <c r="J75" s="223">
        <f t="shared" si="6"/>
        <v>150033220.04824379</v>
      </c>
      <c r="K75" s="208"/>
      <c r="L75" s="208"/>
    </row>
    <row r="76" spans="1:12">
      <c r="A76" s="220">
        <v>45261</v>
      </c>
      <c r="B76" s="221">
        <f>IF(Values_Entered,B75+1,"")</f>
        <v>55</v>
      </c>
      <c r="C76" s="222">
        <f t="shared" si="0"/>
        <v>44593</v>
      </c>
      <c r="D76" s="223">
        <f t="shared" si="7"/>
        <v>150033220.04824379</v>
      </c>
      <c r="E76" s="223">
        <f t="shared" si="1"/>
        <v>1907080.7292358116</v>
      </c>
      <c r="F76" s="223">
        <f t="shared" si="2"/>
        <v>0</v>
      </c>
      <c r="G76" s="223">
        <f t="shared" si="3"/>
        <v>1907080.7292358116</v>
      </c>
      <c r="H76" s="223">
        <f t="shared" si="4"/>
        <v>687800.25939765386</v>
      </c>
      <c r="I76" s="223">
        <f t="shared" si="5"/>
        <v>1219280.4698381578</v>
      </c>
      <c r="J76" s="223">
        <f t="shared" si="6"/>
        <v>149345419.78884614</v>
      </c>
      <c r="K76" s="208"/>
      <c r="L76" s="208"/>
    </row>
    <row r="77" spans="1:12">
      <c r="A77" s="220">
        <v>45292</v>
      </c>
      <c r="B77" s="221">
        <f>IF(Values_Entered,B76+1,"")</f>
        <v>56</v>
      </c>
      <c r="C77" s="222">
        <f t="shared" si="0"/>
        <v>44621</v>
      </c>
      <c r="D77" s="223">
        <f t="shared" si="7"/>
        <v>149345419.78884614</v>
      </c>
      <c r="E77" s="223">
        <f t="shared" si="1"/>
        <v>1907080.7292358116</v>
      </c>
      <c r="F77" s="223">
        <f t="shared" si="2"/>
        <v>0</v>
      </c>
      <c r="G77" s="223">
        <f t="shared" si="3"/>
        <v>1907080.7292358116</v>
      </c>
      <c r="H77" s="223">
        <f t="shared" si="4"/>
        <v>693389.83098162385</v>
      </c>
      <c r="I77" s="223">
        <f t="shared" si="5"/>
        <v>1213690.8982541878</v>
      </c>
      <c r="J77" s="223">
        <f t="shared" si="6"/>
        <v>148652029.95786452</v>
      </c>
      <c r="K77" s="208"/>
      <c r="L77" s="208"/>
    </row>
    <row r="78" spans="1:12">
      <c r="A78" s="220">
        <v>45323</v>
      </c>
      <c r="B78" s="221">
        <f>IF(Values_Entered,B77+1,"")</f>
        <v>57</v>
      </c>
      <c r="C78" s="222">
        <f t="shared" si="0"/>
        <v>44652</v>
      </c>
      <c r="D78" s="223">
        <f t="shared" si="7"/>
        <v>148652029.95786452</v>
      </c>
      <c r="E78" s="223">
        <f t="shared" si="1"/>
        <v>1907080.7292358116</v>
      </c>
      <c r="F78" s="223">
        <f t="shared" si="2"/>
        <v>0</v>
      </c>
      <c r="G78" s="223">
        <f t="shared" si="3"/>
        <v>1907080.7292358116</v>
      </c>
      <c r="H78" s="223">
        <f t="shared" si="4"/>
        <v>699024.82754190848</v>
      </c>
      <c r="I78" s="223">
        <f t="shared" si="5"/>
        <v>1208055.9016939031</v>
      </c>
      <c r="J78" s="223">
        <f t="shared" si="6"/>
        <v>147953005.13032261</v>
      </c>
      <c r="K78" s="208"/>
      <c r="L78" s="208"/>
    </row>
    <row r="79" spans="1:12">
      <c r="A79" s="220">
        <v>45352</v>
      </c>
      <c r="B79" s="221">
        <f>IF(Values_Entered,B78+1,"")</f>
        <v>58</v>
      </c>
      <c r="C79" s="222">
        <f t="shared" si="0"/>
        <v>44682</v>
      </c>
      <c r="D79" s="223">
        <f t="shared" si="7"/>
        <v>147953005.13032261</v>
      </c>
      <c r="E79" s="223">
        <f t="shared" si="1"/>
        <v>1907080.7292358116</v>
      </c>
      <c r="F79" s="223">
        <f t="shared" si="2"/>
        <v>0</v>
      </c>
      <c r="G79" s="223">
        <f t="shared" si="3"/>
        <v>1907080.7292358116</v>
      </c>
      <c r="H79" s="223">
        <f t="shared" si="4"/>
        <v>704705.618235328</v>
      </c>
      <c r="I79" s="223">
        <f t="shared" si="5"/>
        <v>1202375.1110004836</v>
      </c>
      <c r="J79" s="223">
        <f t="shared" si="6"/>
        <v>147248299.51208729</v>
      </c>
      <c r="K79" s="208"/>
      <c r="L79" s="208"/>
    </row>
    <row r="80" spans="1:12">
      <c r="A80" s="220">
        <v>45383</v>
      </c>
      <c r="B80" s="221">
        <f>IF(Values_Entered,B79+1,"")</f>
        <v>59</v>
      </c>
      <c r="C80" s="222">
        <f t="shared" si="0"/>
        <v>44713</v>
      </c>
      <c r="D80" s="223">
        <f t="shared" si="7"/>
        <v>147248299.51208729</v>
      </c>
      <c r="E80" s="223">
        <f t="shared" si="1"/>
        <v>1907080.7292358116</v>
      </c>
      <c r="F80" s="223">
        <f t="shared" si="2"/>
        <v>0</v>
      </c>
      <c r="G80" s="223">
        <f t="shared" si="3"/>
        <v>1907080.7292358116</v>
      </c>
      <c r="H80" s="223">
        <f t="shared" si="4"/>
        <v>710432.57521874318</v>
      </c>
      <c r="I80" s="223">
        <f t="shared" si="5"/>
        <v>1196648.1540170684</v>
      </c>
      <c r="J80" s="223">
        <f t="shared" si="6"/>
        <v>146537866.93686855</v>
      </c>
      <c r="K80" s="208"/>
      <c r="L80" s="208"/>
    </row>
    <row r="81" spans="1:12">
      <c r="A81" s="220">
        <v>45413</v>
      </c>
      <c r="B81" s="221">
        <f>IF(Values_Entered,B80+1,"")</f>
        <v>60</v>
      </c>
      <c r="C81" s="222">
        <f t="shared" si="0"/>
        <v>44743</v>
      </c>
      <c r="D81" s="223">
        <f t="shared" si="7"/>
        <v>146537866.93686855</v>
      </c>
      <c r="E81" s="223">
        <f t="shared" si="1"/>
        <v>1907080.7292358116</v>
      </c>
      <c r="F81" s="223">
        <f t="shared" si="2"/>
        <v>0</v>
      </c>
      <c r="G81" s="223">
        <f t="shared" si="3"/>
        <v>1907080.7292358116</v>
      </c>
      <c r="H81" s="223">
        <f t="shared" si="4"/>
        <v>716206.07367343525</v>
      </c>
      <c r="I81" s="223">
        <f t="shared" si="5"/>
        <v>1190874.6555623764</v>
      </c>
      <c r="J81" s="223">
        <f t="shared" si="6"/>
        <v>145821660.86319512</v>
      </c>
      <c r="K81" s="208"/>
      <c r="L81" s="208"/>
    </row>
    <row r="82" spans="1:12">
      <c r="A82" s="220">
        <v>45444</v>
      </c>
      <c r="B82" s="221">
        <f>IF(Values_Entered,B81+1,"")</f>
        <v>61</v>
      </c>
      <c r="C82" s="222">
        <f t="shared" si="0"/>
        <v>44774</v>
      </c>
      <c r="D82" s="223">
        <f t="shared" si="7"/>
        <v>145821660.86319512</v>
      </c>
      <c r="E82" s="223">
        <f t="shared" si="1"/>
        <v>1907080.7292358116</v>
      </c>
      <c r="F82" s="223">
        <f t="shared" si="2"/>
        <v>0</v>
      </c>
      <c r="G82" s="223">
        <f t="shared" si="3"/>
        <v>1907080.7292358116</v>
      </c>
      <c r="H82" s="223">
        <f t="shared" si="4"/>
        <v>722026.49182968563</v>
      </c>
      <c r="I82" s="223">
        <f t="shared" si="5"/>
        <v>1185054.237406126</v>
      </c>
      <c r="J82" s="223">
        <f t="shared" si="6"/>
        <v>145099634.37136543</v>
      </c>
      <c r="K82" s="208"/>
      <c r="L82" s="208"/>
    </row>
    <row r="83" spans="1:12">
      <c r="A83" s="220">
        <v>45474</v>
      </c>
      <c r="B83" s="221">
        <f>IF(Values_Entered,B82+1,"")</f>
        <v>62</v>
      </c>
      <c r="C83" s="222">
        <f t="shared" si="0"/>
        <v>44805</v>
      </c>
      <c r="D83" s="223">
        <f t="shared" si="7"/>
        <v>145099634.37136543</v>
      </c>
      <c r="E83" s="223">
        <f t="shared" si="1"/>
        <v>1907080.7292358116</v>
      </c>
      <c r="F83" s="223">
        <f t="shared" si="2"/>
        <v>0</v>
      </c>
      <c r="G83" s="223">
        <f t="shared" si="3"/>
        <v>1907080.7292358116</v>
      </c>
      <c r="H83" s="223">
        <f t="shared" si="4"/>
        <v>727894.2109915528</v>
      </c>
      <c r="I83" s="223">
        <f t="shared" si="5"/>
        <v>1179186.5182442588</v>
      </c>
      <c r="J83" s="223">
        <f t="shared" si="6"/>
        <v>144371740.16037387</v>
      </c>
      <c r="K83" s="208"/>
      <c r="L83" s="208"/>
    </row>
    <row r="84" spans="1:12">
      <c r="A84" s="220">
        <v>45505</v>
      </c>
      <c r="B84" s="221">
        <f>IF(Values_Entered,B83+1,"")</f>
        <v>63</v>
      </c>
      <c r="C84" s="222">
        <f t="shared" si="0"/>
        <v>44835</v>
      </c>
      <c r="D84" s="223">
        <f t="shared" si="7"/>
        <v>144371740.16037387</v>
      </c>
      <c r="E84" s="223">
        <f t="shared" si="1"/>
        <v>1907080.7292358116</v>
      </c>
      <c r="F84" s="223">
        <f t="shared" si="2"/>
        <v>0</v>
      </c>
      <c r="G84" s="223">
        <f t="shared" si="3"/>
        <v>1907080.7292358116</v>
      </c>
      <c r="H84" s="223">
        <f t="shared" si="4"/>
        <v>733809.61556185293</v>
      </c>
      <c r="I84" s="223">
        <f t="shared" si="5"/>
        <v>1173271.1136739587</v>
      </c>
      <c r="J84" s="223">
        <f t="shared" si="6"/>
        <v>143637930.54481202</v>
      </c>
      <c r="K84" s="208"/>
      <c r="L84" s="208"/>
    </row>
    <row r="85" spans="1:12">
      <c r="A85" s="220">
        <v>45536</v>
      </c>
      <c r="B85" s="221">
        <f>IF(Values_Entered,B84+1,"")</f>
        <v>64</v>
      </c>
      <c r="C85" s="222">
        <f t="shared" si="0"/>
        <v>44866</v>
      </c>
      <c r="D85" s="223">
        <f t="shared" si="7"/>
        <v>143637930.54481202</v>
      </c>
      <c r="E85" s="223">
        <f t="shared" si="1"/>
        <v>1907080.7292358116</v>
      </c>
      <c r="F85" s="223">
        <f t="shared" si="2"/>
        <v>0</v>
      </c>
      <c r="G85" s="223">
        <f t="shared" si="3"/>
        <v>1907080.7292358116</v>
      </c>
      <c r="H85" s="223">
        <f t="shared" si="4"/>
        <v>739773.09306734358</v>
      </c>
      <c r="I85" s="223">
        <f t="shared" si="5"/>
        <v>1167307.636168468</v>
      </c>
      <c r="J85" s="223">
        <f t="shared" si="6"/>
        <v>142898157.45174468</v>
      </c>
      <c r="K85" s="208"/>
      <c r="L85" s="208"/>
    </row>
    <row r="86" spans="1:12">
      <c r="A86" s="220">
        <v>45566</v>
      </c>
      <c r="B86" s="221">
        <f>IF(Values_Entered,B85+1,"")</f>
        <v>65</v>
      </c>
      <c r="C86" s="222">
        <f t="shared" ref="C86:C149" si="8">IF(Pay_Num&lt;&gt;"",DATE(YEAR(Loan_Start),MONTH(Loan_Start)+(Pay_Num)*12/Num_Pmt_Per_Year,DAY(Loan_Start)),"")</f>
        <v>44896</v>
      </c>
      <c r="D86" s="223">
        <f t="shared" si="7"/>
        <v>142898157.45174468</v>
      </c>
      <c r="E86" s="223">
        <f t="shared" ref="E86:E149" si="9">IF(Pay_Num&lt;&gt;"",Scheduled_Monthly_Payment,"")</f>
        <v>1907080.7292358116</v>
      </c>
      <c r="F86" s="223">
        <f t="shared" ref="F86:F149" si="10">IF(AND(Pay_Num&lt;&gt;"",Sched_Pay+Scheduled_Extra_Payments&lt;Beg_Bal),Scheduled_Extra_Payments,IF(AND(Pay_Num&lt;&gt;"",Beg_Bal-Sched_Pay&gt;0),Beg_Bal-Sched_Pay,IF(Pay_Num&lt;&gt;"",0,"")))</f>
        <v>0</v>
      </c>
      <c r="G86" s="223">
        <f t="shared" ref="G86:G149" si="11">IF(AND(Pay_Num&lt;&gt;"",Sched_Pay+Extra_Pay&lt;Beg_Bal),Sched_Pay+Extra_Pay,IF(Pay_Num&lt;&gt;"",Beg_Bal,""))</f>
        <v>1907080.7292358116</v>
      </c>
      <c r="H86" s="223">
        <f t="shared" ref="H86:H149" si="12">IF(Pay_Num&lt;&gt;"",Total_Pay-Int,"")</f>
        <v>745785.03418410919</v>
      </c>
      <c r="I86" s="223">
        <f t="shared" ref="I86:I149" si="13">IF(Pay_Num&lt;&gt;"",Beg_Bal*NOMINAL(Interest_Rate,Num_Pmt_Per_Year)/Num_Pmt_Per_Year,"")</f>
        <v>1161295.6950517024</v>
      </c>
      <c r="J86" s="223">
        <f t="shared" ref="J86:J149" si="14">IF(AND(Pay_Num&lt;&gt;"",Sched_Pay+Extra_Pay&lt;Beg_Bal),Beg_Bal-Princ,IF(Pay_Num&lt;&gt;"",0,""))</f>
        <v>142152372.41756058</v>
      </c>
      <c r="K86" s="208"/>
      <c r="L86" s="208"/>
    </row>
    <row r="87" spans="1:12">
      <c r="A87" s="220">
        <v>45597</v>
      </c>
      <c r="B87" s="221">
        <f>IF(Values_Entered,B86+1,"")</f>
        <v>66</v>
      </c>
      <c r="C87" s="222">
        <f t="shared" si="8"/>
        <v>44927</v>
      </c>
      <c r="D87" s="223">
        <f t="shared" ref="D87:D150" si="15">IF(Pay_Num&lt;&gt;"",J86,"")</f>
        <v>142152372.41756058</v>
      </c>
      <c r="E87" s="223">
        <f t="shared" si="9"/>
        <v>1907080.7292358116</v>
      </c>
      <c r="F87" s="223">
        <f t="shared" si="10"/>
        <v>0</v>
      </c>
      <c r="G87" s="223">
        <f t="shared" si="11"/>
        <v>1907080.7292358116</v>
      </c>
      <c r="H87" s="223">
        <f t="shared" si="12"/>
        <v>751845.83276315616</v>
      </c>
      <c r="I87" s="223">
        <f t="shared" si="13"/>
        <v>1155234.8964726555</v>
      </c>
      <c r="J87" s="223">
        <f t="shared" si="14"/>
        <v>141400526.58479741</v>
      </c>
      <c r="K87" s="208"/>
      <c r="L87" s="208"/>
    </row>
    <row r="88" spans="1:12">
      <c r="A88" s="220">
        <v>45627</v>
      </c>
      <c r="B88" s="221">
        <f>IF(Values_Entered,B87+1,"")</f>
        <v>67</v>
      </c>
      <c r="C88" s="222">
        <f t="shared" si="8"/>
        <v>44958</v>
      </c>
      <c r="D88" s="223">
        <f t="shared" si="15"/>
        <v>141400526.58479741</v>
      </c>
      <c r="E88" s="223">
        <f t="shared" si="9"/>
        <v>1907080.7292358116</v>
      </c>
      <c r="F88" s="223">
        <f t="shared" si="10"/>
        <v>0</v>
      </c>
      <c r="G88" s="223">
        <f t="shared" si="11"/>
        <v>1907080.7292358116</v>
      </c>
      <c r="H88" s="223">
        <f t="shared" si="12"/>
        <v>757955.88585621491</v>
      </c>
      <c r="I88" s="223">
        <f t="shared" si="13"/>
        <v>1149124.8433795967</v>
      </c>
      <c r="J88" s="223">
        <f t="shared" si="14"/>
        <v>140642570.6989412</v>
      </c>
      <c r="K88" s="208"/>
      <c r="L88" s="208"/>
    </row>
    <row r="89" spans="1:12">
      <c r="A89" s="220">
        <v>45658</v>
      </c>
      <c r="B89" s="221">
        <f>IF(Values_Entered,B88+1,"")</f>
        <v>68</v>
      </c>
      <c r="C89" s="222">
        <f t="shared" si="8"/>
        <v>44986</v>
      </c>
      <c r="D89" s="223">
        <f t="shared" si="15"/>
        <v>140642570.6989412</v>
      </c>
      <c r="E89" s="223">
        <f t="shared" si="9"/>
        <v>1907080.7292358116</v>
      </c>
      <c r="F89" s="223">
        <f t="shared" si="10"/>
        <v>0</v>
      </c>
      <c r="G89" s="223">
        <f t="shared" si="11"/>
        <v>1907080.7292358116</v>
      </c>
      <c r="H89" s="223">
        <f t="shared" si="12"/>
        <v>764115.59374174988</v>
      </c>
      <c r="I89" s="223">
        <f t="shared" si="13"/>
        <v>1142965.1354940617</v>
      </c>
      <c r="J89" s="223">
        <f t="shared" si="14"/>
        <v>139878455.10519946</v>
      </c>
      <c r="K89" s="208"/>
      <c r="L89" s="208"/>
    </row>
    <row r="90" spans="1:12">
      <c r="A90" s="220">
        <v>45689</v>
      </c>
      <c r="B90" s="221">
        <f>IF(Values_Entered,B89+1,"")</f>
        <v>69</v>
      </c>
      <c r="C90" s="222">
        <f t="shared" si="8"/>
        <v>45017</v>
      </c>
      <c r="D90" s="223">
        <f t="shared" si="15"/>
        <v>139878455.10519946</v>
      </c>
      <c r="E90" s="223">
        <f t="shared" si="9"/>
        <v>1907080.7292358116</v>
      </c>
      <c r="F90" s="223">
        <f t="shared" si="10"/>
        <v>0</v>
      </c>
      <c r="G90" s="223">
        <f t="shared" si="11"/>
        <v>1907080.7292358116</v>
      </c>
      <c r="H90" s="223">
        <f t="shared" si="12"/>
        <v>770325.35995118343</v>
      </c>
      <c r="I90" s="223">
        <f t="shared" si="13"/>
        <v>1136755.3692846282</v>
      </c>
      <c r="J90" s="223">
        <f t="shared" si="14"/>
        <v>139108129.74524826</v>
      </c>
      <c r="K90" s="208"/>
      <c r="L90" s="208"/>
    </row>
    <row r="91" spans="1:12">
      <c r="A91" s="220">
        <v>45717</v>
      </c>
      <c r="B91" s="221">
        <f>IF(Values_Entered,B90+1,"")</f>
        <v>70</v>
      </c>
      <c r="C91" s="222">
        <f t="shared" si="8"/>
        <v>45047</v>
      </c>
      <c r="D91" s="223">
        <f t="shared" si="15"/>
        <v>139108129.74524826</v>
      </c>
      <c r="E91" s="223">
        <f t="shared" si="9"/>
        <v>1907080.7292358116</v>
      </c>
      <c r="F91" s="223">
        <f t="shared" si="10"/>
        <v>0</v>
      </c>
      <c r="G91" s="223">
        <f t="shared" si="11"/>
        <v>1907080.7292358116</v>
      </c>
      <c r="H91" s="223">
        <f t="shared" si="12"/>
        <v>776585.59129533195</v>
      </c>
      <c r="I91" s="223">
        <f t="shared" si="13"/>
        <v>1130495.1379404797</v>
      </c>
      <c r="J91" s="223">
        <f t="shared" si="14"/>
        <v>138331544.15395293</v>
      </c>
      <c r="K91" s="208"/>
      <c r="L91" s="208"/>
    </row>
    <row r="92" spans="1:12">
      <c r="A92" s="220">
        <v>45748</v>
      </c>
      <c r="B92" s="221">
        <f>IF(Values_Entered,B91+1,"")</f>
        <v>71</v>
      </c>
      <c r="C92" s="222">
        <f t="shared" si="8"/>
        <v>45078</v>
      </c>
      <c r="D92" s="223">
        <f t="shared" si="15"/>
        <v>138331544.15395293</v>
      </c>
      <c r="E92" s="223">
        <f t="shared" si="9"/>
        <v>1907080.7292358116</v>
      </c>
      <c r="F92" s="223">
        <f t="shared" si="10"/>
        <v>0</v>
      </c>
      <c r="G92" s="223">
        <f t="shared" si="11"/>
        <v>1907080.7292358116</v>
      </c>
      <c r="H92" s="223">
        <f t="shared" si="12"/>
        <v>782896.69789105537</v>
      </c>
      <c r="I92" s="223">
        <f t="shared" si="13"/>
        <v>1124184.0313447563</v>
      </c>
      <c r="J92" s="223">
        <f t="shared" si="14"/>
        <v>137548647.45606187</v>
      </c>
      <c r="K92" s="208"/>
      <c r="L92" s="208"/>
    </row>
    <row r="93" spans="1:12">
      <c r="A93" s="220">
        <v>45778</v>
      </c>
      <c r="B93" s="221">
        <f>IF(Values_Entered,B92+1,"")</f>
        <v>72</v>
      </c>
      <c r="C93" s="222">
        <f t="shared" si="8"/>
        <v>45108</v>
      </c>
      <c r="D93" s="223">
        <f t="shared" si="15"/>
        <v>137548647.45606187</v>
      </c>
      <c r="E93" s="223">
        <f t="shared" si="9"/>
        <v>1907080.7292358116</v>
      </c>
      <c r="F93" s="223">
        <f t="shared" si="10"/>
        <v>0</v>
      </c>
      <c r="G93" s="223">
        <f t="shared" si="11"/>
        <v>1907080.7292358116</v>
      </c>
      <c r="H93" s="223">
        <f t="shared" si="12"/>
        <v>789259.09318812634</v>
      </c>
      <c r="I93" s="223">
        <f t="shared" si="13"/>
        <v>1117821.6360476853</v>
      </c>
      <c r="J93" s="223">
        <f t="shared" si="14"/>
        <v>136759388.36287373</v>
      </c>
      <c r="K93" s="208"/>
      <c r="L93" s="208"/>
    </row>
    <row r="94" spans="1:12">
      <c r="A94" s="220">
        <v>45809</v>
      </c>
      <c r="B94" s="221">
        <f>IF(Values_Entered,B93+1,"")</f>
        <v>73</v>
      </c>
      <c r="C94" s="222">
        <f t="shared" si="8"/>
        <v>45139</v>
      </c>
      <c r="D94" s="223">
        <f t="shared" si="15"/>
        <v>136759388.36287373</v>
      </c>
      <c r="E94" s="223">
        <f t="shared" si="9"/>
        <v>1907080.7292358116</v>
      </c>
      <c r="F94" s="223">
        <f t="shared" si="10"/>
        <v>0</v>
      </c>
      <c r="G94" s="223">
        <f t="shared" si="11"/>
        <v>1907080.7292358116</v>
      </c>
      <c r="H94" s="223">
        <f t="shared" si="12"/>
        <v>795673.19399631419</v>
      </c>
      <c r="I94" s="223">
        <f t="shared" si="13"/>
        <v>1111407.5352394974</v>
      </c>
      <c r="J94" s="223">
        <f t="shared" si="14"/>
        <v>135963715.16887742</v>
      </c>
      <c r="K94" s="208"/>
      <c r="L94" s="208"/>
    </row>
    <row r="95" spans="1:12">
      <c r="A95" s="220">
        <v>45839</v>
      </c>
      <c r="B95" s="221">
        <f>IF(Values_Entered,B94+1,"")</f>
        <v>74</v>
      </c>
      <c r="C95" s="222">
        <f t="shared" si="8"/>
        <v>45170</v>
      </c>
      <c r="D95" s="223">
        <f t="shared" si="15"/>
        <v>135963715.16887742</v>
      </c>
      <c r="E95" s="223">
        <f t="shared" si="9"/>
        <v>1907080.7292358116</v>
      </c>
      <c r="F95" s="223">
        <f t="shared" si="10"/>
        <v>0</v>
      </c>
      <c r="G95" s="223">
        <f t="shared" si="11"/>
        <v>1907080.7292358116</v>
      </c>
      <c r="H95" s="223">
        <f t="shared" si="12"/>
        <v>802139.42051269184</v>
      </c>
      <c r="I95" s="223">
        <f t="shared" si="13"/>
        <v>1104941.3087231198</v>
      </c>
      <c r="J95" s="223">
        <f t="shared" si="14"/>
        <v>135161575.74836472</v>
      </c>
      <c r="K95" s="208"/>
      <c r="L95" s="208"/>
    </row>
    <row r="96" spans="1:12">
      <c r="A96" s="220">
        <v>45870</v>
      </c>
      <c r="B96" s="221">
        <f>IF(Values_Entered,B95+1,"")</f>
        <v>75</v>
      </c>
      <c r="C96" s="222">
        <f t="shared" si="8"/>
        <v>45200</v>
      </c>
      <c r="D96" s="223">
        <f t="shared" si="15"/>
        <v>135161575.74836472</v>
      </c>
      <c r="E96" s="223">
        <f t="shared" si="9"/>
        <v>1907080.7292358116</v>
      </c>
      <c r="F96" s="223">
        <f t="shared" si="10"/>
        <v>0</v>
      </c>
      <c r="G96" s="223">
        <f t="shared" si="11"/>
        <v>1907080.7292358116</v>
      </c>
      <c r="H96" s="223">
        <f t="shared" si="12"/>
        <v>808658.19634916284</v>
      </c>
      <c r="I96" s="223">
        <f t="shared" si="13"/>
        <v>1098422.5328866488</v>
      </c>
      <c r="J96" s="223">
        <f t="shared" si="14"/>
        <v>134352917.55201554</v>
      </c>
      <c r="K96" s="208"/>
      <c r="L96" s="208"/>
    </row>
    <row r="97" spans="1:12">
      <c r="A97" s="220">
        <v>45901</v>
      </c>
      <c r="B97" s="221">
        <f>IF(Values_Entered,B96+1,"")</f>
        <v>76</v>
      </c>
      <c r="C97" s="222">
        <f t="shared" si="8"/>
        <v>45231</v>
      </c>
      <c r="D97" s="223">
        <f t="shared" si="15"/>
        <v>134352917.55201554</v>
      </c>
      <c r="E97" s="223">
        <f t="shared" si="9"/>
        <v>1907080.7292358116</v>
      </c>
      <c r="F97" s="223">
        <f t="shared" si="10"/>
        <v>0</v>
      </c>
      <c r="G97" s="223">
        <f t="shared" si="11"/>
        <v>1907080.7292358116</v>
      </c>
      <c r="H97" s="223">
        <f t="shared" si="12"/>
        <v>815229.94856021344</v>
      </c>
      <c r="I97" s="223">
        <f t="shared" si="13"/>
        <v>1091850.7806755982</v>
      </c>
      <c r="J97" s="223">
        <f t="shared" si="14"/>
        <v>133537687.60345533</v>
      </c>
      <c r="K97" s="208"/>
      <c r="L97" s="208"/>
    </row>
    <row r="98" spans="1:12">
      <c r="A98" s="220">
        <v>45931</v>
      </c>
      <c r="B98" s="221">
        <f>IF(Values_Entered,B97+1,"")</f>
        <v>77</v>
      </c>
      <c r="C98" s="222">
        <f t="shared" si="8"/>
        <v>45261</v>
      </c>
      <c r="D98" s="223">
        <f t="shared" si="15"/>
        <v>133537687.60345533</v>
      </c>
      <c r="E98" s="223">
        <f t="shared" si="9"/>
        <v>1907080.7292358116</v>
      </c>
      <c r="F98" s="223">
        <f t="shared" si="10"/>
        <v>0</v>
      </c>
      <c r="G98" s="223">
        <f t="shared" si="11"/>
        <v>1907080.7292358116</v>
      </c>
      <c r="H98" s="223">
        <f t="shared" si="12"/>
        <v>821855.107670889</v>
      </c>
      <c r="I98" s="223">
        <f t="shared" si="13"/>
        <v>1085225.6215649226</v>
      </c>
      <c r="J98" s="223">
        <f t="shared" si="14"/>
        <v>132715832.49578445</v>
      </c>
      <c r="K98" s="208"/>
      <c r="L98" s="208"/>
    </row>
    <row r="99" spans="1:12">
      <c r="A99" s="220">
        <v>45962</v>
      </c>
      <c r="B99" s="221">
        <f>IF(Values_Entered,B98+1,"")</f>
        <v>78</v>
      </c>
      <c r="C99" s="222">
        <f t="shared" si="8"/>
        <v>45292</v>
      </c>
      <c r="D99" s="223">
        <f t="shared" si="15"/>
        <v>132715832.49578445</v>
      </c>
      <c r="E99" s="223">
        <f t="shared" si="9"/>
        <v>1907080.7292358116</v>
      </c>
      <c r="F99" s="223">
        <f t="shared" si="10"/>
        <v>0</v>
      </c>
      <c r="G99" s="223">
        <f t="shared" si="11"/>
        <v>1907080.7292358116</v>
      </c>
      <c r="H99" s="223">
        <f t="shared" si="12"/>
        <v>828534.10770499916</v>
      </c>
      <c r="I99" s="223">
        <f t="shared" si="13"/>
        <v>1078546.6215308125</v>
      </c>
      <c r="J99" s="223">
        <f t="shared" si="14"/>
        <v>131887298.38807945</v>
      </c>
      <c r="K99" s="208"/>
      <c r="L99" s="208"/>
    </row>
    <row r="100" spans="1:12">
      <c r="A100" s="220">
        <v>45992</v>
      </c>
      <c r="B100" s="221">
        <f>IF(Values_Entered,B99+1,"")</f>
        <v>79</v>
      </c>
      <c r="C100" s="222">
        <f t="shared" si="8"/>
        <v>45323</v>
      </c>
      <c r="D100" s="223">
        <f t="shared" si="15"/>
        <v>131887298.38807945</v>
      </c>
      <c r="E100" s="223">
        <f t="shared" si="9"/>
        <v>1907080.7292358116</v>
      </c>
      <c r="F100" s="223">
        <f t="shared" si="10"/>
        <v>0</v>
      </c>
      <c r="G100" s="223">
        <f t="shared" si="11"/>
        <v>1907080.7292358116</v>
      </c>
      <c r="H100" s="223">
        <f t="shared" si="12"/>
        <v>835267.38621354965</v>
      </c>
      <c r="I100" s="223">
        <f t="shared" si="13"/>
        <v>1071813.343022262</v>
      </c>
      <c r="J100" s="223">
        <f t="shared" si="14"/>
        <v>131052031.00186589</v>
      </c>
      <c r="K100" s="208"/>
      <c r="L100" s="208"/>
    </row>
    <row r="101" spans="1:12">
      <c r="A101" s="220">
        <v>46023</v>
      </c>
      <c r="B101" s="221">
        <f>IF(Values_Entered,B100+1,"")</f>
        <v>80</v>
      </c>
      <c r="C101" s="222">
        <f t="shared" si="8"/>
        <v>45352</v>
      </c>
      <c r="D101" s="223">
        <f t="shared" si="15"/>
        <v>131052031.00186589</v>
      </c>
      <c r="E101" s="223">
        <f t="shared" si="9"/>
        <v>1907080.7292358116</v>
      </c>
      <c r="F101" s="223">
        <f t="shared" si="10"/>
        <v>0</v>
      </c>
      <c r="G101" s="223">
        <f t="shared" si="11"/>
        <v>1907080.7292358116</v>
      </c>
      <c r="H101" s="223">
        <f t="shared" si="12"/>
        <v>842055.38430340937</v>
      </c>
      <c r="I101" s="223">
        <f t="shared" si="13"/>
        <v>1065025.3449324023</v>
      </c>
      <c r="J101" s="223">
        <f t="shared" si="14"/>
        <v>130209975.61756249</v>
      </c>
      <c r="K101" s="208"/>
      <c r="L101" s="208"/>
    </row>
    <row r="102" spans="1:12">
      <c r="A102" s="220">
        <v>46054</v>
      </c>
      <c r="B102" s="221">
        <f>IF(Values_Entered,B101+1,"")</f>
        <v>81</v>
      </c>
      <c r="C102" s="222">
        <f t="shared" si="8"/>
        <v>45383</v>
      </c>
      <c r="D102" s="223">
        <f t="shared" si="15"/>
        <v>130209975.61756249</v>
      </c>
      <c r="E102" s="223">
        <f t="shared" si="9"/>
        <v>1907080.7292358116</v>
      </c>
      <c r="F102" s="223">
        <f t="shared" si="10"/>
        <v>0</v>
      </c>
      <c r="G102" s="223">
        <f t="shared" si="11"/>
        <v>1907080.7292358116</v>
      </c>
      <c r="H102" s="223">
        <f t="shared" si="12"/>
        <v>848898.54666620516</v>
      </c>
      <c r="I102" s="223">
        <f t="shared" si="13"/>
        <v>1058182.1825696065</v>
      </c>
      <c r="J102" s="223">
        <f t="shared" si="14"/>
        <v>129361077.07089628</v>
      </c>
      <c r="K102" s="208"/>
      <c r="L102" s="208"/>
    </row>
    <row r="103" spans="1:12">
      <c r="A103" s="220">
        <v>46082</v>
      </c>
      <c r="B103" s="221">
        <f>IF(Values_Entered,B102+1,"")</f>
        <v>82</v>
      </c>
      <c r="C103" s="222">
        <f t="shared" si="8"/>
        <v>45413</v>
      </c>
      <c r="D103" s="223">
        <f t="shared" si="15"/>
        <v>129361077.07089628</v>
      </c>
      <c r="E103" s="223">
        <f t="shared" si="9"/>
        <v>1907080.7292358116</v>
      </c>
      <c r="F103" s="223">
        <f t="shared" si="10"/>
        <v>0</v>
      </c>
      <c r="G103" s="223">
        <f t="shared" si="11"/>
        <v>1907080.7292358116</v>
      </c>
      <c r="H103" s="223">
        <f t="shared" si="12"/>
        <v>855797.32160745678</v>
      </c>
      <c r="I103" s="223">
        <f t="shared" si="13"/>
        <v>1051283.4076283548</v>
      </c>
      <c r="J103" s="223">
        <f t="shared" si="14"/>
        <v>128505279.74928883</v>
      </c>
      <c r="K103" s="208"/>
      <c r="L103" s="208"/>
    </row>
    <row r="104" spans="1:12">
      <c r="A104" s="220">
        <v>46113</v>
      </c>
      <c r="B104" s="221">
        <f>IF(Values_Entered,B103+1,"")</f>
        <v>83</v>
      </c>
      <c r="C104" s="222">
        <f t="shared" si="8"/>
        <v>45444</v>
      </c>
      <c r="D104" s="223">
        <f t="shared" si="15"/>
        <v>128505279.74928883</v>
      </c>
      <c r="E104" s="223">
        <f t="shared" si="9"/>
        <v>1907080.7292358116</v>
      </c>
      <c r="F104" s="223">
        <f t="shared" si="10"/>
        <v>0</v>
      </c>
      <c r="G104" s="223">
        <f t="shared" si="11"/>
        <v>1907080.7292358116</v>
      </c>
      <c r="H104" s="223">
        <f t="shared" si="12"/>
        <v>862752.16107594408</v>
      </c>
      <c r="I104" s="223">
        <f t="shared" si="13"/>
        <v>1044328.5681598675</v>
      </c>
      <c r="J104" s="223">
        <f t="shared" si="14"/>
        <v>127642527.58821288</v>
      </c>
      <c r="K104" s="208"/>
      <c r="L104" s="208"/>
    </row>
    <row r="105" spans="1:12">
      <c r="A105" s="220">
        <v>46143</v>
      </c>
      <c r="B105" s="221">
        <f>IF(Values_Entered,B104+1,"")</f>
        <v>84</v>
      </c>
      <c r="C105" s="222">
        <f t="shared" si="8"/>
        <v>45474</v>
      </c>
      <c r="D105" s="223">
        <f t="shared" si="15"/>
        <v>127642527.58821288</v>
      </c>
      <c r="E105" s="223">
        <f t="shared" si="9"/>
        <v>1907080.7292358116</v>
      </c>
      <c r="F105" s="223">
        <f t="shared" si="10"/>
        <v>0</v>
      </c>
      <c r="G105" s="223">
        <f t="shared" si="11"/>
        <v>1907080.7292358116</v>
      </c>
      <c r="H105" s="223">
        <f t="shared" si="12"/>
        <v>869763.52069331612</v>
      </c>
      <c r="I105" s="223">
        <f t="shared" si="13"/>
        <v>1037317.2085424955</v>
      </c>
      <c r="J105" s="223">
        <f t="shared" si="14"/>
        <v>126772764.06751956</v>
      </c>
      <c r="K105" s="208"/>
      <c r="L105" s="208"/>
    </row>
    <row r="106" spans="1:12">
      <c r="A106" s="220">
        <v>46174</v>
      </c>
      <c r="B106" s="221">
        <f>IF(Values_Entered,B105+1,"")</f>
        <v>85</v>
      </c>
      <c r="C106" s="222">
        <f t="shared" si="8"/>
        <v>45505</v>
      </c>
      <c r="D106" s="223">
        <f t="shared" si="15"/>
        <v>126772764.06751956</v>
      </c>
      <c r="E106" s="223">
        <f t="shared" si="9"/>
        <v>1907080.7292358116</v>
      </c>
      <c r="F106" s="223">
        <f t="shared" si="10"/>
        <v>0</v>
      </c>
      <c r="G106" s="223">
        <f t="shared" si="11"/>
        <v>1907080.7292358116</v>
      </c>
      <c r="H106" s="223">
        <f t="shared" si="12"/>
        <v>876831.85978393909</v>
      </c>
      <c r="I106" s="223">
        <f t="shared" si="13"/>
        <v>1030248.8694518725</v>
      </c>
      <c r="J106" s="223">
        <f t="shared" si="14"/>
        <v>125895932.20773563</v>
      </c>
      <c r="K106" s="208"/>
      <c r="L106" s="208"/>
    </row>
    <row r="107" spans="1:12">
      <c r="A107" s="220">
        <v>46204</v>
      </c>
      <c r="B107" s="221">
        <f>IF(Values_Entered,B106+1,"")</f>
        <v>86</v>
      </c>
      <c r="C107" s="222">
        <f t="shared" si="8"/>
        <v>45536</v>
      </c>
      <c r="D107" s="223">
        <f t="shared" si="15"/>
        <v>125895932.20773563</v>
      </c>
      <c r="E107" s="223">
        <f t="shared" si="9"/>
        <v>1907080.7292358116</v>
      </c>
      <c r="F107" s="223">
        <f t="shared" si="10"/>
        <v>0</v>
      </c>
      <c r="G107" s="223">
        <f t="shared" si="11"/>
        <v>1907080.7292358116</v>
      </c>
      <c r="H107" s="223">
        <f t="shared" si="12"/>
        <v>883957.6414049872</v>
      </c>
      <c r="I107" s="223">
        <f t="shared" si="13"/>
        <v>1023123.0878308244</v>
      </c>
      <c r="J107" s="223">
        <f t="shared" si="14"/>
        <v>125011974.56633064</v>
      </c>
      <c r="K107" s="208"/>
      <c r="L107" s="208"/>
    </row>
    <row r="108" spans="1:12">
      <c r="A108" s="220">
        <v>46235</v>
      </c>
      <c r="B108" s="221">
        <f>IF(Values_Entered,B107+1,"")</f>
        <v>87</v>
      </c>
      <c r="C108" s="222">
        <f t="shared" si="8"/>
        <v>45566</v>
      </c>
      <c r="D108" s="223">
        <f t="shared" si="15"/>
        <v>125011974.56633064</v>
      </c>
      <c r="E108" s="223">
        <f t="shared" si="9"/>
        <v>1907080.7292358116</v>
      </c>
      <c r="F108" s="223">
        <f t="shared" si="10"/>
        <v>0</v>
      </c>
      <c r="G108" s="223">
        <f t="shared" si="11"/>
        <v>1907080.7292358116</v>
      </c>
      <c r="H108" s="223">
        <f t="shared" si="12"/>
        <v>891141.33237677813</v>
      </c>
      <c r="I108" s="223">
        <f t="shared" si="13"/>
        <v>1015939.3968590335</v>
      </c>
      <c r="J108" s="223">
        <f t="shared" si="14"/>
        <v>124120833.23395386</v>
      </c>
      <c r="K108" s="208"/>
      <c r="L108" s="208"/>
    </row>
    <row r="109" spans="1:12">
      <c r="A109" s="220">
        <v>46266</v>
      </c>
      <c r="B109" s="221">
        <f>IF(Values_Entered,B108+1,"")</f>
        <v>88</v>
      </c>
      <c r="C109" s="222">
        <f t="shared" si="8"/>
        <v>45597</v>
      </c>
      <c r="D109" s="223">
        <f t="shared" si="15"/>
        <v>124120833.23395386</v>
      </c>
      <c r="E109" s="223">
        <f t="shared" si="9"/>
        <v>1907080.7292358116</v>
      </c>
      <c r="F109" s="223">
        <f t="shared" si="10"/>
        <v>0</v>
      </c>
      <c r="G109" s="223">
        <f t="shared" si="11"/>
        <v>1907080.7292358116</v>
      </c>
      <c r="H109" s="223">
        <f t="shared" si="12"/>
        <v>898383.40331335587</v>
      </c>
      <c r="I109" s="223">
        <f t="shared" si="13"/>
        <v>1008697.3259224558</v>
      </c>
      <c r="J109" s="223">
        <f t="shared" si="14"/>
        <v>123222449.83064051</v>
      </c>
      <c r="K109" s="208"/>
      <c r="L109" s="208"/>
    </row>
    <row r="110" spans="1:12">
      <c r="A110" s="220">
        <v>46296</v>
      </c>
      <c r="B110" s="221">
        <f>IF(Values_Entered,B109+1,"")</f>
        <v>89</v>
      </c>
      <c r="C110" s="222">
        <f t="shared" si="8"/>
        <v>45627</v>
      </c>
      <c r="D110" s="223">
        <f t="shared" si="15"/>
        <v>123222449.83064051</v>
      </c>
      <c r="E110" s="223">
        <f t="shared" si="9"/>
        <v>1907080.7292358116</v>
      </c>
      <c r="F110" s="223">
        <f t="shared" si="10"/>
        <v>0</v>
      </c>
      <c r="G110" s="223">
        <f t="shared" si="11"/>
        <v>1907080.7292358116</v>
      </c>
      <c r="H110" s="223">
        <f t="shared" si="12"/>
        <v>905684.32865332055</v>
      </c>
      <c r="I110" s="223">
        <f t="shared" si="13"/>
        <v>1001396.4005824911</v>
      </c>
      <c r="J110" s="223">
        <f t="shared" si="14"/>
        <v>122316765.50198719</v>
      </c>
      <c r="K110" s="208"/>
      <c r="L110" s="208"/>
    </row>
    <row r="111" spans="1:12">
      <c r="A111" s="220">
        <v>46327</v>
      </c>
      <c r="B111" s="221">
        <f>IF(Values_Entered,B110+1,"")</f>
        <v>90</v>
      </c>
      <c r="C111" s="222">
        <f t="shared" si="8"/>
        <v>45658</v>
      </c>
      <c r="D111" s="223">
        <f t="shared" si="15"/>
        <v>122316765.50198719</v>
      </c>
      <c r="E111" s="223">
        <f t="shared" si="9"/>
        <v>1907080.7292358116</v>
      </c>
      <c r="F111" s="223">
        <f t="shared" si="10"/>
        <v>0</v>
      </c>
      <c r="G111" s="223">
        <f t="shared" si="11"/>
        <v>1907080.7292358116</v>
      </c>
      <c r="H111" s="223">
        <f t="shared" si="12"/>
        <v>913044.58669090969</v>
      </c>
      <c r="I111" s="223">
        <f t="shared" si="13"/>
        <v>994036.14254490193</v>
      </c>
      <c r="J111" s="223">
        <f t="shared" si="14"/>
        <v>121403720.91529629</v>
      </c>
      <c r="K111" s="208"/>
      <c r="L111" s="208"/>
    </row>
    <row r="112" spans="1:12">
      <c r="A112" s="220">
        <v>46357</v>
      </c>
      <c r="B112" s="221">
        <f>IF(Values_Entered,B111+1,"")</f>
        <v>91</v>
      </c>
      <c r="C112" s="222">
        <f t="shared" si="8"/>
        <v>45689</v>
      </c>
      <c r="D112" s="223">
        <f t="shared" si="15"/>
        <v>121403720.91529629</v>
      </c>
      <c r="E112" s="223">
        <f t="shared" si="9"/>
        <v>1907080.7292358116</v>
      </c>
      <c r="F112" s="223">
        <f t="shared" si="10"/>
        <v>0</v>
      </c>
      <c r="G112" s="223">
        <f t="shared" si="11"/>
        <v>1907080.7292358116</v>
      </c>
      <c r="H112" s="223">
        <f t="shared" si="12"/>
        <v>920464.65960733232</v>
      </c>
      <c r="I112" s="223">
        <f t="shared" si="13"/>
        <v>986616.06962847931</v>
      </c>
      <c r="J112" s="223">
        <f t="shared" si="14"/>
        <v>120483256.25568895</v>
      </c>
      <c r="K112" s="208"/>
      <c r="L112" s="208"/>
    </row>
    <row r="113" spans="1:12">
      <c r="A113" s="220">
        <v>46388</v>
      </c>
      <c r="B113" s="221">
        <f>IF(Values_Entered,B112+1,"")</f>
        <v>92</v>
      </c>
      <c r="C113" s="222">
        <f t="shared" si="8"/>
        <v>45717</v>
      </c>
      <c r="D113" s="223">
        <f t="shared" si="15"/>
        <v>120483256.25568895</v>
      </c>
      <c r="E113" s="223">
        <f t="shared" si="9"/>
        <v>1907080.7292358116</v>
      </c>
      <c r="F113" s="223">
        <f t="shared" si="10"/>
        <v>0</v>
      </c>
      <c r="G113" s="223">
        <f t="shared" si="11"/>
        <v>1907080.7292358116</v>
      </c>
      <c r="H113" s="223">
        <f t="shared" si="12"/>
        <v>927945.03350235755</v>
      </c>
      <c r="I113" s="223">
        <f t="shared" si="13"/>
        <v>979135.69573345408</v>
      </c>
      <c r="J113" s="223">
        <f t="shared" si="14"/>
        <v>119555311.2221866</v>
      </c>
      <c r="K113" s="208"/>
      <c r="L113" s="208"/>
    </row>
    <row r="114" spans="1:12">
      <c r="A114" s="220">
        <v>46419</v>
      </c>
      <c r="B114" s="221">
        <f>IF(Values_Entered,B113+1,"")</f>
        <v>93</v>
      </c>
      <c r="C114" s="222">
        <f t="shared" si="8"/>
        <v>45748</v>
      </c>
      <c r="D114" s="223">
        <f t="shared" si="15"/>
        <v>119555311.2221866</v>
      </c>
      <c r="E114" s="223">
        <f t="shared" si="9"/>
        <v>1907080.7292358116</v>
      </c>
      <c r="F114" s="223">
        <f t="shared" si="10"/>
        <v>0</v>
      </c>
      <c r="G114" s="223">
        <f t="shared" si="11"/>
        <v>1907080.7292358116</v>
      </c>
      <c r="H114" s="223">
        <f t="shared" si="12"/>
        <v>935486.19842615863</v>
      </c>
      <c r="I114" s="223">
        <f t="shared" si="13"/>
        <v>971594.53080965299</v>
      </c>
      <c r="J114" s="223">
        <f t="shared" si="14"/>
        <v>118619825.02376044</v>
      </c>
      <c r="K114" s="208"/>
      <c r="L114" s="208"/>
    </row>
    <row r="115" spans="1:12">
      <c r="A115" s="220">
        <v>46447</v>
      </c>
      <c r="B115" s="221">
        <f>IF(Values_Entered,B114+1,"")</f>
        <v>94</v>
      </c>
      <c r="C115" s="222">
        <f t="shared" si="8"/>
        <v>45778</v>
      </c>
      <c r="D115" s="223">
        <f t="shared" si="15"/>
        <v>118619825.02376044</v>
      </c>
      <c r="E115" s="223">
        <f t="shared" si="9"/>
        <v>1907080.7292358116</v>
      </c>
      <c r="F115" s="223">
        <f t="shared" si="10"/>
        <v>0</v>
      </c>
      <c r="G115" s="223">
        <f t="shared" si="11"/>
        <v>1907080.7292358116</v>
      </c>
      <c r="H115" s="223">
        <f t="shared" si="12"/>
        <v>943088.64841141785</v>
      </c>
      <c r="I115" s="223">
        <f t="shared" si="13"/>
        <v>963992.08082439378</v>
      </c>
      <c r="J115" s="223">
        <f t="shared" si="14"/>
        <v>117676736.37534901</v>
      </c>
      <c r="K115" s="208"/>
      <c r="L115" s="208"/>
    </row>
    <row r="116" spans="1:12">
      <c r="A116" s="220">
        <v>46478</v>
      </c>
      <c r="B116" s="221">
        <f>IF(Values_Entered,B115+1,"")</f>
        <v>95</v>
      </c>
      <c r="C116" s="222">
        <f t="shared" si="8"/>
        <v>45809</v>
      </c>
      <c r="D116" s="223">
        <f t="shared" si="15"/>
        <v>117676736.37534901</v>
      </c>
      <c r="E116" s="223">
        <f t="shared" si="9"/>
        <v>1907080.7292358116</v>
      </c>
      <c r="F116" s="223">
        <f t="shared" si="10"/>
        <v>0</v>
      </c>
      <c r="G116" s="223">
        <f t="shared" si="11"/>
        <v>1907080.7292358116</v>
      </c>
      <c r="H116" s="223">
        <f t="shared" si="12"/>
        <v>950752.88150569098</v>
      </c>
      <c r="I116" s="223">
        <f t="shared" si="13"/>
        <v>956327.84773012064</v>
      </c>
      <c r="J116" s="223">
        <f t="shared" si="14"/>
        <v>116725983.49384332</v>
      </c>
      <c r="K116" s="208"/>
      <c r="L116" s="208"/>
    </row>
    <row r="117" spans="1:12">
      <c r="A117" s="220">
        <v>46508</v>
      </c>
      <c r="B117" s="221">
        <f>IF(Values_Entered,B116+1,"")</f>
        <v>96</v>
      </c>
      <c r="C117" s="222">
        <f t="shared" si="8"/>
        <v>45839</v>
      </c>
      <c r="D117" s="223">
        <f t="shared" si="15"/>
        <v>116725983.49384332</v>
      </c>
      <c r="E117" s="223">
        <f t="shared" si="9"/>
        <v>1907080.7292358116</v>
      </c>
      <c r="F117" s="223">
        <f t="shared" si="10"/>
        <v>0</v>
      </c>
      <c r="G117" s="223">
        <f t="shared" si="11"/>
        <v>1907080.7292358116</v>
      </c>
      <c r="H117" s="223">
        <f t="shared" si="12"/>
        <v>958479.39980403509</v>
      </c>
      <c r="I117" s="223">
        <f t="shared" si="13"/>
        <v>948601.32943177654</v>
      </c>
      <c r="J117" s="223">
        <f t="shared" si="14"/>
        <v>115767504.09403928</v>
      </c>
      <c r="K117" s="208"/>
      <c r="L117" s="208"/>
    </row>
    <row r="118" spans="1:12">
      <c r="A118" s="220">
        <v>46539</v>
      </c>
      <c r="B118" s="221">
        <f>IF(Values_Entered,B117+1,"")</f>
        <v>97</v>
      </c>
      <c r="C118" s="222">
        <f t="shared" si="8"/>
        <v>45870</v>
      </c>
      <c r="D118" s="223">
        <f t="shared" si="15"/>
        <v>115767504.09403928</v>
      </c>
      <c r="E118" s="223">
        <f t="shared" si="9"/>
        <v>1907080.7292358116</v>
      </c>
      <c r="F118" s="223">
        <f t="shared" si="10"/>
        <v>0</v>
      </c>
      <c r="G118" s="223">
        <f t="shared" si="11"/>
        <v>1907080.7292358116</v>
      </c>
      <c r="H118" s="223">
        <f t="shared" si="12"/>
        <v>966268.70948190161</v>
      </c>
      <c r="I118" s="223">
        <f t="shared" si="13"/>
        <v>940812.01975391002</v>
      </c>
      <c r="J118" s="223">
        <f t="shared" si="14"/>
        <v>114801235.38455738</v>
      </c>
      <c r="K118" s="208"/>
      <c r="L118" s="208"/>
    </row>
    <row r="119" spans="1:12">
      <c r="A119" s="220">
        <v>46569</v>
      </c>
      <c r="B119" s="221">
        <f>IF(Values_Entered,B118+1,"")</f>
        <v>98</v>
      </c>
      <c r="C119" s="222">
        <f t="shared" si="8"/>
        <v>45901</v>
      </c>
      <c r="D119" s="223">
        <f t="shared" si="15"/>
        <v>114801235.38455738</v>
      </c>
      <c r="E119" s="223">
        <f t="shared" si="9"/>
        <v>1907080.7292358116</v>
      </c>
      <c r="F119" s="223">
        <f t="shared" si="10"/>
        <v>0</v>
      </c>
      <c r="G119" s="223">
        <f t="shared" si="11"/>
        <v>1907080.7292358116</v>
      </c>
      <c r="H119" s="223">
        <f t="shared" si="12"/>
        <v>974121.32082829659</v>
      </c>
      <c r="I119" s="223">
        <f t="shared" si="13"/>
        <v>932959.40840751503</v>
      </c>
      <c r="J119" s="223">
        <f t="shared" si="14"/>
        <v>113827114.06372908</v>
      </c>
      <c r="K119" s="208"/>
      <c r="L119" s="208"/>
    </row>
    <row r="120" spans="1:12">
      <c r="A120" s="220">
        <v>46600</v>
      </c>
      <c r="B120" s="221">
        <f>IF(Values_Entered,B119+1,"")</f>
        <v>99</v>
      </c>
      <c r="C120" s="222">
        <f t="shared" si="8"/>
        <v>45931</v>
      </c>
      <c r="D120" s="223">
        <f t="shared" si="15"/>
        <v>113827114.06372908</v>
      </c>
      <c r="E120" s="223">
        <f t="shared" si="9"/>
        <v>1907080.7292358116</v>
      </c>
      <c r="F120" s="223">
        <f t="shared" si="10"/>
        <v>0</v>
      </c>
      <c r="G120" s="223">
        <f t="shared" si="11"/>
        <v>1907080.7292358116</v>
      </c>
      <c r="H120" s="223">
        <f t="shared" si="12"/>
        <v>982037.74827921018</v>
      </c>
      <c r="I120" s="223">
        <f t="shared" si="13"/>
        <v>925042.98095660144</v>
      </c>
      <c r="J120" s="223">
        <f t="shared" si="14"/>
        <v>112845076.31544986</v>
      </c>
      <c r="K120" s="208"/>
      <c r="L120" s="208"/>
    </row>
    <row r="121" spans="1:12">
      <c r="A121" s="220">
        <v>46631</v>
      </c>
      <c r="B121" s="221">
        <f>IF(Values_Entered,B120+1,"")</f>
        <v>100</v>
      </c>
      <c r="C121" s="222">
        <f t="shared" si="8"/>
        <v>45962</v>
      </c>
      <c r="D121" s="223">
        <f t="shared" si="15"/>
        <v>112845076.31544986</v>
      </c>
      <c r="E121" s="223">
        <f t="shared" si="9"/>
        <v>1907080.7292358116</v>
      </c>
      <c r="F121" s="223">
        <f t="shared" si="10"/>
        <v>0</v>
      </c>
      <c r="G121" s="223">
        <f t="shared" si="11"/>
        <v>1907080.7292358116</v>
      </c>
      <c r="H121" s="223">
        <f t="shared" si="12"/>
        <v>990018.51045131905</v>
      </c>
      <c r="I121" s="223">
        <f t="shared" si="13"/>
        <v>917062.21878449258</v>
      </c>
      <c r="J121" s="223">
        <f t="shared" si="14"/>
        <v>111855057.80499855</v>
      </c>
      <c r="K121" s="208"/>
      <c r="L121" s="208"/>
    </row>
    <row r="122" spans="1:12">
      <c r="A122" s="220">
        <v>46661</v>
      </c>
      <c r="B122" s="221">
        <f>IF(Values_Entered,B121+1,"")</f>
        <v>101</v>
      </c>
      <c r="C122" s="222">
        <f t="shared" si="8"/>
        <v>45992</v>
      </c>
      <c r="D122" s="223">
        <f t="shared" si="15"/>
        <v>111855057.80499855</v>
      </c>
      <c r="E122" s="223">
        <f t="shared" si="9"/>
        <v>1907080.7292358116</v>
      </c>
      <c r="F122" s="223">
        <f t="shared" si="10"/>
        <v>0</v>
      </c>
      <c r="G122" s="223">
        <f t="shared" si="11"/>
        <v>1907080.7292358116</v>
      </c>
      <c r="H122" s="223">
        <f t="shared" si="12"/>
        <v>998064.1301759599</v>
      </c>
      <c r="I122" s="223">
        <f t="shared" si="13"/>
        <v>909016.59905985172</v>
      </c>
      <c r="J122" s="223">
        <f t="shared" si="14"/>
        <v>110856993.67482258</v>
      </c>
      <c r="K122" s="208"/>
      <c r="L122" s="208"/>
    </row>
    <row r="123" spans="1:12">
      <c r="A123" s="220">
        <v>46692</v>
      </c>
      <c r="B123" s="221">
        <f>IF(Values_Entered,B122+1,"")</f>
        <v>102</v>
      </c>
      <c r="C123" s="222">
        <f t="shared" si="8"/>
        <v>46023</v>
      </c>
      <c r="D123" s="223">
        <f t="shared" si="15"/>
        <v>110856993.67482258</v>
      </c>
      <c r="E123" s="223">
        <f t="shared" si="9"/>
        <v>1907080.7292358116</v>
      </c>
      <c r="F123" s="223">
        <f t="shared" si="10"/>
        <v>0</v>
      </c>
      <c r="G123" s="223">
        <f t="shared" si="11"/>
        <v>1907080.7292358116</v>
      </c>
      <c r="H123" s="223">
        <f t="shared" si="12"/>
        <v>1006175.1345333833</v>
      </c>
      <c r="I123" s="223">
        <f t="shared" si="13"/>
        <v>900905.59470242832</v>
      </c>
      <c r="J123" s="223">
        <f t="shared" si="14"/>
        <v>109850818.54028919</v>
      </c>
      <c r="K123" s="208"/>
      <c r="L123" s="208"/>
    </row>
    <row r="124" spans="1:12">
      <c r="A124" s="220">
        <v>46722</v>
      </c>
      <c r="B124" s="221">
        <f>IF(Values_Entered,B123+1,"")</f>
        <v>103</v>
      </c>
      <c r="C124" s="222">
        <f t="shared" si="8"/>
        <v>46054</v>
      </c>
      <c r="D124" s="223">
        <f t="shared" si="15"/>
        <v>109850818.54028919</v>
      </c>
      <c r="E124" s="223">
        <f t="shared" si="9"/>
        <v>1907080.7292358116</v>
      </c>
      <c r="F124" s="223">
        <f t="shared" si="10"/>
        <v>0</v>
      </c>
      <c r="G124" s="223">
        <f t="shared" si="11"/>
        <v>1907080.7292358116</v>
      </c>
      <c r="H124" s="223">
        <f t="shared" si="12"/>
        <v>1014352.0548872813</v>
      </c>
      <c r="I124" s="223">
        <f t="shared" si="13"/>
        <v>892728.67434853036</v>
      </c>
      <c r="J124" s="223">
        <f t="shared" si="14"/>
        <v>108836466.48540191</v>
      </c>
      <c r="K124" s="208"/>
      <c r="L124" s="208"/>
    </row>
    <row r="125" spans="1:12">
      <c r="A125" s="220">
        <v>46753</v>
      </c>
      <c r="B125" s="221">
        <f>IF(Values_Entered,B124+1,"")</f>
        <v>104</v>
      </c>
      <c r="C125" s="222">
        <f t="shared" si="8"/>
        <v>46082</v>
      </c>
      <c r="D125" s="223">
        <f t="shared" si="15"/>
        <v>108836466.48540191</v>
      </c>
      <c r="E125" s="223">
        <f t="shared" si="9"/>
        <v>1907080.7292358116</v>
      </c>
      <c r="F125" s="223">
        <f t="shared" si="10"/>
        <v>0</v>
      </c>
      <c r="G125" s="223">
        <f t="shared" si="11"/>
        <v>1907080.7292358116</v>
      </c>
      <c r="H125" s="223">
        <f t="shared" si="12"/>
        <v>1022595.4269195991</v>
      </c>
      <c r="I125" s="223">
        <f t="shared" si="13"/>
        <v>884485.30231621256</v>
      </c>
      <c r="J125" s="223">
        <f t="shared" si="14"/>
        <v>107813871.05848232</v>
      </c>
      <c r="K125" s="208"/>
      <c r="L125" s="208"/>
    </row>
    <row r="126" spans="1:12">
      <c r="A126" s="220">
        <v>46784</v>
      </c>
      <c r="B126" s="221">
        <f>IF(Values_Entered,B125+1,"")</f>
        <v>105</v>
      </c>
      <c r="C126" s="222">
        <f t="shared" si="8"/>
        <v>46113</v>
      </c>
      <c r="D126" s="223">
        <f t="shared" si="15"/>
        <v>107813871.05848232</v>
      </c>
      <c r="E126" s="223">
        <f t="shared" si="9"/>
        <v>1907080.7292358116</v>
      </c>
      <c r="F126" s="223">
        <f t="shared" si="10"/>
        <v>0</v>
      </c>
      <c r="G126" s="223">
        <f t="shared" si="11"/>
        <v>1907080.7292358116</v>
      </c>
      <c r="H126" s="223">
        <f t="shared" si="12"/>
        <v>1030905.7906656278</v>
      </c>
      <c r="I126" s="223">
        <f t="shared" si="13"/>
        <v>876174.93857018382</v>
      </c>
      <c r="J126" s="223">
        <f t="shared" si="14"/>
        <v>106782965.26781669</v>
      </c>
      <c r="K126" s="208"/>
      <c r="L126" s="208"/>
    </row>
    <row r="127" spans="1:12">
      <c r="A127" s="220">
        <v>46813</v>
      </c>
      <c r="B127" s="221">
        <f>IF(Values_Entered,B126+1,"")</f>
        <v>106</v>
      </c>
      <c r="C127" s="222">
        <f t="shared" si="8"/>
        <v>46143</v>
      </c>
      <c r="D127" s="223">
        <f t="shared" si="15"/>
        <v>106782965.26781669</v>
      </c>
      <c r="E127" s="223">
        <f t="shared" si="9"/>
        <v>1907080.7292358116</v>
      </c>
      <c r="F127" s="223">
        <f t="shared" si="10"/>
        <v>0</v>
      </c>
      <c r="G127" s="223">
        <f t="shared" si="11"/>
        <v>1907080.7292358116</v>
      </c>
      <c r="H127" s="223">
        <f t="shared" si="12"/>
        <v>1039283.6905493834</v>
      </c>
      <c r="I127" s="223">
        <f t="shared" si="13"/>
        <v>867797.03868642822</v>
      </c>
      <c r="J127" s="223">
        <f t="shared" si="14"/>
        <v>105743681.5772673</v>
      </c>
      <c r="K127" s="208"/>
      <c r="L127" s="208"/>
    </row>
    <row r="128" spans="1:12">
      <c r="A128" s="220">
        <v>46844</v>
      </c>
      <c r="B128" s="221">
        <f>IF(Values_Entered,B127+1,"")</f>
        <v>107</v>
      </c>
      <c r="C128" s="222">
        <f t="shared" si="8"/>
        <v>46174</v>
      </c>
      <c r="D128" s="223">
        <f t="shared" si="15"/>
        <v>105743681.5772673</v>
      </c>
      <c r="E128" s="223">
        <f t="shared" si="9"/>
        <v>1907080.7292358116</v>
      </c>
      <c r="F128" s="223">
        <f t="shared" si="10"/>
        <v>0</v>
      </c>
      <c r="G128" s="223">
        <f t="shared" si="11"/>
        <v>1907080.7292358116</v>
      </c>
      <c r="H128" s="223">
        <f t="shared" si="12"/>
        <v>1047729.6754192724</v>
      </c>
      <c r="I128" s="223">
        <f t="shared" si="13"/>
        <v>859351.05381653924</v>
      </c>
      <c r="J128" s="223">
        <f t="shared" si="14"/>
        <v>104695951.90184803</v>
      </c>
      <c r="K128" s="208"/>
      <c r="L128" s="208"/>
    </row>
    <row r="129" spans="1:12">
      <c r="A129" s="220">
        <v>46874</v>
      </c>
      <c r="B129" s="221">
        <f>IF(Values_Entered,B128+1,"")</f>
        <v>108</v>
      </c>
      <c r="C129" s="222">
        <f t="shared" si="8"/>
        <v>46204</v>
      </c>
      <c r="D129" s="223">
        <f t="shared" si="15"/>
        <v>104695951.90184803</v>
      </c>
      <c r="E129" s="223">
        <f t="shared" si="9"/>
        <v>1907080.7292358116</v>
      </c>
      <c r="F129" s="223">
        <f t="shared" si="10"/>
        <v>0</v>
      </c>
      <c r="G129" s="223">
        <f t="shared" si="11"/>
        <v>1907080.7292358116</v>
      </c>
      <c r="H129" s="223">
        <f t="shared" si="12"/>
        <v>1056244.2985840477</v>
      </c>
      <c r="I129" s="223">
        <f t="shared" si="13"/>
        <v>850836.43065176404</v>
      </c>
      <c r="J129" s="223">
        <f t="shared" si="14"/>
        <v>103639707.60326399</v>
      </c>
      <c r="K129" s="208"/>
      <c r="L129" s="208"/>
    </row>
    <row r="130" spans="1:12">
      <c r="A130" s="220">
        <v>46905</v>
      </c>
      <c r="B130" s="221">
        <f>IF(Values_Entered,B129+1,"")</f>
        <v>109</v>
      </c>
      <c r="C130" s="222">
        <f t="shared" si="8"/>
        <v>46235</v>
      </c>
      <c r="D130" s="223">
        <f t="shared" si="15"/>
        <v>103639707.60326399</v>
      </c>
      <c r="E130" s="223">
        <f t="shared" si="9"/>
        <v>1907080.7292358116</v>
      </c>
      <c r="F130" s="223">
        <f t="shared" si="10"/>
        <v>0</v>
      </c>
      <c r="G130" s="223">
        <f t="shared" si="11"/>
        <v>1907080.7292358116</v>
      </c>
      <c r="H130" s="223">
        <f t="shared" si="12"/>
        <v>1064828.1178490566</v>
      </c>
      <c r="I130" s="223">
        <f t="shared" si="13"/>
        <v>842252.61138675513</v>
      </c>
      <c r="J130" s="223">
        <f t="shared" si="14"/>
        <v>102574879.48541494</v>
      </c>
      <c r="K130" s="208"/>
      <c r="L130" s="208"/>
    </row>
    <row r="131" spans="1:12">
      <c r="A131" s="220">
        <v>46935</v>
      </c>
      <c r="B131" s="221">
        <f>IF(Values_Entered,B130+1,"")</f>
        <v>110</v>
      </c>
      <c r="C131" s="222">
        <f t="shared" si="8"/>
        <v>46266</v>
      </c>
      <c r="D131" s="223">
        <f t="shared" si="15"/>
        <v>102574879.48541494</v>
      </c>
      <c r="E131" s="223">
        <f t="shared" si="9"/>
        <v>1907080.7292358116</v>
      </c>
      <c r="F131" s="223">
        <f t="shared" si="10"/>
        <v>0</v>
      </c>
      <c r="G131" s="223">
        <f t="shared" si="11"/>
        <v>1907080.7292358116</v>
      </c>
      <c r="H131" s="223">
        <f t="shared" si="12"/>
        <v>1073481.6955527836</v>
      </c>
      <c r="I131" s="223">
        <f t="shared" si="13"/>
        <v>833599.03368302807</v>
      </c>
      <c r="J131" s="223">
        <f t="shared" si="14"/>
        <v>101501397.78986216</v>
      </c>
      <c r="K131" s="208"/>
      <c r="L131" s="208"/>
    </row>
    <row r="132" spans="1:12">
      <c r="A132" s="220">
        <v>46966</v>
      </c>
      <c r="B132" s="221">
        <f>IF(Values_Entered,B131+1,"")</f>
        <v>111</v>
      </c>
      <c r="C132" s="222">
        <f t="shared" si="8"/>
        <v>46296</v>
      </c>
      <c r="D132" s="223">
        <f t="shared" si="15"/>
        <v>101501397.78986216</v>
      </c>
      <c r="E132" s="223">
        <f t="shared" si="9"/>
        <v>1907080.7292358116</v>
      </c>
      <c r="F132" s="223">
        <f t="shared" si="10"/>
        <v>0</v>
      </c>
      <c r="G132" s="223">
        <f t="shared" si="11"/>
        <v>1907080.7292358116</v>
      </c>
      <c r="H132" s="223">
        <f t="shared" si="12"/>
        <v>1082205.5986036905</v>
      </c>
      <c r="I132" s="223">
        <f t="shared" si="13"/>
        <v>824875.13063212112</v>
      </c>
      <c r="J132" s="223">
        <f t="shared" si="14"/>
        <v>100419192.19125846</v>
      </c>
      <c r="K132" s="208"/>
      <c r="L132" s="208"/>
    </row>
    <row r="133" spans="1:12">
      <c r="A133" s="220">
        <v>46997</v>
      </c>
      <c r="B133" s="221">
        <f>IF(Values_Entered,B132+1,"")</f>
        <v>112</v>
      </c>
      <c r="C133" s="222">
        <f t="shared" si="8"/>
        <v>46327</v>
      </c>
      <c r="D133" s="223">
        <f t="shared" si="15"/>
        <v>100419192.19125846</v>
      </c>
      <c r="E133" s="223">
        <f t="shared" si="9"/>
        <v>1907080.7292358116</v>
      </c>
      <c r="F133" s="223">
        <f t="shared" si="10"/>
        <v>0</v>
      </c>
      <c r="G133" s="223">
        <f t="shared" si="11"/>
        <v>1907080.7292358116</v>
      </c>
      <c r="H133" s="223">
        <f t="shared" si="12"/>
        <v>1091000.3985173544</v>
      </c>
      <c r="I133" s="223">
        <f t="shared" si="13"/>
        <v>816080.33071845735</v>
      </c>
      <c r="J133" s="223">
        <f t="shared" si="14"/>
        <v>99328191.792741105</v>
      </c>
      <c r="K133" s="208"/>
      <c r="L133" s="208"/>
    </row>
    <row r="134" spans="1:12">
      <c r="A134" s="220">
        <v>47027</v>
      </c>
      <c r="B134" s="221">
        <f>IF(Values_Entered,B133+1,"")</f>
        <v>113</v>
      </c>
      <c r="C134" s="222">
        <f t="shared" si="8"/>
        <v>46357</v>
      </c>
      <c r="D134" s="223">
        <f t="shared" si="15"/>
        <v>99328191.792741105</v>
      </c>
      <c r="E134" s="223">
        <f t="shared" si="9"/>
        <v>1907080.7292358116</v>
      </c>
      <c r="F134" s="223">
        <f t="shared" si="10"/>
        <v>0</v>
      </c>
      <c r="G134" s="223">
        <f t="shared" si="11"/>
        <v>1907080.7292358116</v>
      </c>
      <c r="H134" s="223">
        <f t="shared" si="12"/>
        <v>1099866.6714539086</v>
      </c>
      <c r="I134" s="223">
        <f t="shared" si="13"/>
        <v>807214.05778190296</v>
      </c>
      <c r="J134" s="223">
        <f t="shared" si="14"/>
        <v>98228325.121287197</v>
      </c>
      <c r="K134" s="208"/>
      <c r="L134" s="208"/>
    </row>
    <row r="135" spans="1:12">
      <c r="A135" s="220">
        <v>47058</v>
      </c>
      <c r="B135" s="221">
        <f>IF(Values_Entered,B134+1,"")</f>
        <v>114</v>
      </c>
      <c r="C135" s="222">
        <f t="shared" si="8"/>
        <v>46388</v>
      </c>
      <c r="D135" s="223">
        <f t="shared" si="15"/>
        <v>98228325.121287197</v>
      </c>
      <c r="E135" s="223">
        <f t="shared" si="9"/>
        <v>1907080.7292358116</v>
      </c>
      <c r="F135" s="223">
        <f t="shared" si="10"/>
        <v>0</v>
      </c>
      <c r="G135" s="223">
        <f t="shared" si="11"/>
        <v>1907080.7292358116</v>
      </c>
      <c r="H135" s="223">
        <f t="shared" si="12"/>
        <v>1108804.9982557893</v>
      </c>
      <c r="I135" s="223">
        <f t="shared" si="13"/>
        <v>798275.73098002246</v>
      </c>
      <c r="J135" s="223">
        <f t="shared" si="14"/>
        <v>97119520.123031408</v>
      </c>
      <c r="K135" s="208"/>
      <c r="L135" s="208"/>
    </row>
    <row r="136" spans="1:12">
      <c r="A136" s="220">
        <v>47088</v>
      </c>
      <c r="B136" s="221">
        <f>IF(Values_Entered,B135+1,"")</f>
        <v>115</v>
      </c>
      <c r="C136" s="222">
        <f t="shared" si="8"/>
        <v>46419</v>
      </c>
      <c r="D136" s="223">
        <f t="shared" si="15"/>
        <v>97119520.123031408</v>
      </c>
      <c r="E136" s="223">
        <f t="shared" si="9"/>
        <v>1907080.7292358116</v>
      </c>
      <c r="F136" s="223">
        <f t="shared" si="10"/>
        <v>0</v>
      </c>
      <c r="G136" s="223">
        <f t="shared" si="11"/>
        <v>1907080.7292358116</v>
      </c>
      <c r="H136" s="223">
        <f t="shared" si="12"/>
        <v>1117815.9644857845</v>
      </c>
      <c r="I136" s="223">
        <f t="shared" si="13"/>
        <v>789264.76475002698</v>
      </c>
      <c r="J136" s="223">
        <f t="shared" si="14"/>
        <v>96001704.158545628</v>
      </c>
      <c r="K136" s="208"/>
      <c r="L136" s="208"/>
    </row>
    <row r="137" spans="1:12">
      <c r="A137" s="220">
        <v>47119</v>
      </c>
      <c r="B137" s="221">
        <f>IF(Values_Entered,B136+1,"")</f>
        <v>116</v>
      </c>
      <c r="C137" s="222">
        <f t="shared" si="8"/>
        <v>46447</v>
      </c>
      <c r="D137" s="223">
        <f t="shared" si="15"/>
        <v>96001704.158545628</v>
      </c>
      <c r="E137" s="223">
        <f t="shared" si="9"/>
        <v>1907080.7292358116</v>
      </c>
      <c r="F137" s="223">
        <f t="shared" si="10"/>
        <v>0</v>
      </c>
      <c r="G137" s="223">
        <f t="shared" si="11"/>
        <v>1907080.7292358116</v>
      </c>
      <c r="H137" s="223">
        <f t="shared" si="12"/>
        <v>1126900.1604653988</v>
      </c>
      <c r="I137" s="223">
        <f t="shared" si="13"/>
        <v>780180.56877041282</v>
      </c>
      <c r="J137" s="223">
        <f t="shared" si="14"/>
        <v>94874803.998080224</v>
      </c>
      <c r="K137" s="208"/>
      <c r="L137" s="208"/>
    </row>
    <row r="138" spans="1:12">
      <c r="A138" s="220">
        <v>47150</v>
      </c>
      <c r="B138" s="221">
        <f>IF(Values_Entered,B137+1,"")</f>
        <v>117</v>
      </c>
      <c r="C138" s="222">
        <f t="shared" si="8"/>
        <v>46478</v>
      </c>
      <c r="D138" s="223">
        <f t="shared" si="15"/>
        <v>94874803.998080224</v>
      </c>
      <c r="E138" s="223">
        <f t="shared" si="9"/>
        <v>1907080.7292358116</v>
      </c>
      <c r="F138" s="223">
        <f t="shared" si="10"/>
        <v>0</v>
      </c>
      <c r="G138" s="223">
        <f t="shared" si="11"/>
        <v>1907080.7292358116</v>
      </c>
      <c r="H138" s="223">
        <f t="shared" si="12"/>
        <v>1136058.1813135226</v>
      </c>
      <c r="I138" s="223">
        <f t="shared" si="13"/>
        <v>771022.547922289</v>
      </c>
      <c r="J138" s="223">
        <f t="shared" si="14"/>
        <v>93738745.816766694</v>
      </c>
      <c r="K138" s="208"/>
      <c r="L138" s="208"/>
    </row>
    <row r="139" spans="1:12">
      <c r="A139" s="220">
        <v>47178</v>
      </c>
      <c r="B139" s="221">
        <f>IF(Values_Entered,B138+1,"")</f>
        <v>118</v>
      </c>
      <c r="C139" s="222">
        <f t="shared" si="8"/>
        <v>46508</v>
      </c>
      <c r="D139" s="223">
        <f t="shared" si="15"/>
        <v>93738745.816766694</v>
      </c>
      <c r="E139" s="223">
        <f t="shared" si="9"/>
        <v>1907080.7292358116</v>
      </c>
      <c r="F139" s="223">
        <f t="shared" si="10"/>
        <v>0</v>
      </c>
      <c r="G139" s="223">
        <f t="shared" si="11"/>
        <v>1907080.7292358116</v>
      </c>
      <c r="H139" s="223">
        <f t="shared" si="12"/>
        <v>1145290.6269854214</v>
      </c>
      <c r="I139" s="223">
        <f t="shared" si="13"/>
        <v>761790.10225039022</v>
      </c>
      <c r="J139" s="223">
        <f t="shared" si="14"/>
        <v>92593455.189781278</v>
      </c>
      <c r="K139" s="208"/>
      <c r="L139" s="208"/>
    </row>
    <row r="140" spans="1:12">
      <c r="A140" s="220">
        <v>47209</v>
      </c>
      <c r="B140" s="221">
        <f>IF(Values_Entered,B139+1,"")</f>
        <v>119</v>
      </c>
      <c r="C140" s="222">
        <f t="shared" si="8"/>
        <v>46539</v>
      </c>
      <c r="D140" s="223">
        <f t="shared" si="15"/>
        <v>92593455.189781278</v>
      </c>
      <c r="E140" s="223">
        <f t="shared" si="9"/>
        <v>1907080.7292358116</v>
      </c>
      <c r="F140" s="223">
        <f t="shared" si="10"/>
        <v>0</v>
      </c>
      <c r="G140" s="223">
        <f t="shared" si="11"/>
        <v>1907080.7292358116</v>
      </c>
      <c r="H140" s="223">
        <f t="shared" si="12"/>
        <v>1154598.1023120391</v>
      </c>
      <c r="I140" s="223">
        <f t="shared" si="13"/>
        <v>752482.62692377262</v>
      </c>
      <c r="J140" s="223">
        <f t="shared" si="14"/>
        <v>91438857.087469235</v>
      </c>
      <c r="K140" s="208"/>
      <c r="L140" s="208"/>
    </row>
    <row r="141" spans="1:12">
      <c r="A141" s="220">
        <v>47239</v>
      </c>
      <c r="B141" s="221">
        <f>IF(Values_Entered,B140+1,"")</f>
        <v>120</v>
      </c>
      <c r="C141" s="222">
        <f t="shared" si="8"/>
        <v>46569</v>
      </c>
      <c r="D141" s="223">
        <f t="shared" si="15"/>
        <v>91438857.087469235</v>
      </c>
      <c r="E141" s="223">
        <f t="shared" si="9"/>
        <v>1907080.7292358116</v>
      </c>
      <c r="F141" s="223">
        <f t="shared" si="10"/>
        <v>0</v>
      </c>
      <c r="G141" s="223">
        <f t="shared" si="11"/>
        <v>1907080.7292358116</v>
      </c>
      <c r="H141" s="223">
        <f t="shared" si="12"/>
        <v>1163981.2170396214</v>
      </c>
      <c r="I141" s="223">
        <f t="shared" si="13"/>
        <v>743099.51219619031</v>
      </c>
      <c r="J141" s="223">
        <f t="shared" si="14"/>
        <v>90274875.87042962</v>
      </c>
      <c r="K141" s="208"/>
      <c r="L141" s="208"/>
    </row>
    <row r="142" spans="1:12">
      <c r="A142" s="220">
        <v>47270</v>
      </c>
      <c r="B142" s="221">
        <f>IF(Values_Entered,B141+1,"")</f>
        <v>121</v>
      </c>
      <c r="C142" s="222">
        <f t="shared" si="8"/>
        <v>46600</v>
      </c>
      <c r="D142" s="223">
        <f t="shared" si="15"/>
        <v>90274875.87042962</v>
      </c>
      <c r="E142" s="223">
        <f t="shared" si="9"/>
        <v>1907080.7292358116</v>
      </c>
      <c r="F142" s="223">
        <f t="shared" si="10"/>
        <v>0</v>
      </c>
      <c r="G142" s="223">
        <f t="shared" si="11"/>
        <v>1907080.7292358116</v>
      </c>
      <c r="H142" s="223">
        <f t="shared" si="12"/>
        <v>1173440.5858696611</v>
      </c>
      <c r="I142" s="223">
        <f t="shared" si="13"/>
        <v>733640.14336615056</v>
      </c>
      <c r="J142" s="223">
        <f t="shared" si="14"/>
        <v>89101435.284559965</v>
      </c>
      <c r="K142" s="208"/>
      <c r="L142" s="208"/>
    </row>
    <row r="143" spans="1:12">
      <c r="A143" s="220">
        <v>47300</v>
      </c>
      <c r="B143" s="221">
        <f>IF(Values_Entered,B142+1,"")</f>
        <v>122</v>
      </c>
      <c r="C143" s="222">
        <f t="shared" si="8"/>
        <v>46631</v>
      </c>
      <c r="D143" s="223">
        <f t="shared" si="15"/>
        <v>89101435.284559965</v>
      </c>
      <c r="E143" s="223">
        <f t="shared" si="9"/>
        <v>1907080.7292358116</v>
      </c>
      <c r="F143" s="223">
        <f t="shared" si="10"/>
        <v>0</v>
      </c>
      <c r="G143" s="223">
        <f t="shared" si="11"/>
        <v>1907080.7292358116</v>
      </c>
      <c r="H143" s="223">
        <f t="shared" si="12"/>
        <v>1182976.8284991682</v>
      </c>
      <c r="I143" s="223">
        <f t="shared" si="13"/>
        <v>724103.90073664335</v>
      </c>
      <c r="J143" s="223">
        <f t="shared" si="14"/>
        <v>87918458.456060797</v>
      </c>
      <c r="K143" s="208"/>
      <c r="L143" s="208"/>
    </row>
    <row r="144" spans="1:12">
      <c r="A144" s="220">
        <v>47331</v>
      </c>
      <c r="B144" s="221">
        <f>IF(Values_Entered,B143+1,"")</f>
        <v>123</v>
      </c>
      <c r="C144" s="222">
        <f t="shared" si="8"/>
        <v>46661</v>
      </c>
      <c r="D144" s="223">
        <f t="shared" si="15"/>
        <v>87918458.456060797</v>
      </c>
      <c r="E144" s="223">
        <f t="shared" si="9"/>
        <v>1907080.7292358116</v>
      </c>
      <c r="F144" s="223">
        <f t="shared" si="10"/>
        <v>0</v>
      </c>
      <c r="G144" s="223">
        <f t="shared" si="11"/>
        <v>1907080.7292358116</v>
      </c>
      <c r="H144" s="223">
        <f t="shared" si="12"/>
        <v>1192590.5696612676</v>
      </c>
      <c r="I144" s="223">
        <f t="shared" si="13"/>
        <v>714490.15957454394</v>
      </c>
      <c r="J144" s="223">
        <f t="shared" si="14"/>
        <v>86725867.886399522</v>
      </c>
      <c r="K144" s="208"/>
      <c r="L144" s="208"/>
    </row>
    <row r="145" spans="1:12">
      <c r="A145" s="220">
        <v>47362</v>
      </c>
      <c r="B145" s="221">
        <f>IF(Values_Entered,B144+1,"")</f>
        <v>124</v>
      </c>
      <c r="C145" s="222">
        <f t="shared" si="8"/>
        <v>46692</v>
      </c>
      <c r="D145" s="223">
        <f t="shared" si="15"/>
        <v>86725867.886399522</v>
      </c>
      <c r="E145" s="223">
        <f t="shared" si="9"/>
        <v>1907080.7292358116</v>
      </c>
      <c r="F145" s="223">
        <f t="shared" si="10"/>
        <v>0</v>
      </c>
      <c r="G145" s="223">
        <f t="shared" si="11"/>
        <v>1907080.7292358116</v>
      </c>
      <c r="H145" s="223">
        <f t="shared" si="12"/>
        <v>1202282.4391661254</v>
      </c>
      <c r="I145" s="223">
        <f t="shared" si="13"/>
        <v>704798.29006968637</v>
      </c>
      <c r="J145" s="223">
        <f t="shared" si="14"/>
        <v>85523585.447233394</v>
      </c>
      <c r="K145" s="208"/>
      <c r="L145" s="208"/>
    </row>
    <row r="146" spans="1:12">
      <c r="A146" s="220">
        <v>47392</v>
      </c>
      <c r="B146" s="221">
        <f>IF(Values_Entered,B145+1,"")</f>
        <v>125</v>
      </c>
      <c r="C146" s="222">
        <f t="shared" si="8"/>
        <v>46722</v>
      </c>
      <c r="D146" s="223">
        <f t="shared" si="15"/>
        <v>85523585.447233394</v>
      </c>
      <c r="E146" s="223">
        <f t="shared" si="9"/>
        <v>1907080.7292358116</v>
      </c>
      <c r="F146" s="223">
        <f t="shared" si="10"/>
        <v>0</v>
      </c>
      <c r="G146" s="223">
        <f t="shared" si="11"/>
        <v>1907080.7292358116</v>
      </c>
      <c r="H146" s="223">
        <f t="shared" si="12"/>
        <v>1212053.0719422083</v>
      </c>
      <c r="I146" s="223">
        <f t="shared" si="13"/>
        <v>695027.65729360341</v>
      </c>
      <c r="J146" s="223">
        <f t="shared" si="14"/>
        <v>84311532.375291184</v>
      </c>
      <c r="K146" s="208"/>
      <c r="L146" s="208"/>
    </row>
    <row r="147" spans="1:12">
      <c r="A147" s="220">
        <v>47423</v>
      </c>
      <c r="B147" s="221">
        <f>IF(Values_Entered,B146+1,"")</f>
        <v>126</v>
      </c>
      <c r="C147" s="222">
        <f t="shared" si="8"/>
        <v>46753</v>
      </c>
      <c r="D147" s="223">
        <f t="shared" si="15"/>
        <v>84311532.375291184</v>
      </c>
      <c r="E147" s="223">
        <f t="shared" si="9"/>
        <v>1907080.7292358116</v>
      </c>
      <c r="F147" s="223">
        <f t="shared" si="10"/>
        <v>0</v>
      </c>
      <c r="G147" s="223">
        <f t="shared" si="11"/>
        <v>1907080.7292358116</v>
      </c>
      <c r="H147" s="223">
        <f t="shared" si="12"/>
        <v>1221903.1080778805</v>
      </c>
      <c r="I147" s="223">
        <f t="shared" si="13"/>
        <v>685177.62115793105</v>
      </c>
      <c r="J147" s="223">
        <f t="shared" si="14"/>
        <v>83089629.2672133</v>
      </c>
      <c r="K147" s="208"/>
      <c r="L147" s="208"/>
    </row>
    <row r="148" spans="1:12">
      <c r="A148" s="220">
        <v>47453</v>
      </c>
      <c r="B148" s="221">
        <f>IF(Values_Entered,B147+1,"")</f>
        <v>127</v>
      </c>
      <c r="C148" s="222">
        <f t="shared" si="8"/>
        <v>46784</v>
      </c>
      <c r="D148" s="223">
        <f t="shared" si="15"/>
        <v>83089629.2672133</v>
      </c>
      <c r="E148" s="223">
        <f t="shared" si="9"/>
        <v>1907080.7292358116</v>
      </c>
      <c r="F148" s="223">
        <f t="shared" si="10"/>
        <v>0</v>
      </c>
      <c r="G148" s="223">
        <f t="shared" si="11"/>
        <v>1907080.7292358116</v>
      </c>
      <c r="H148" s="223">
        <f t="shared" si="12"/>
        <v>1231833.1928633358</v>
      </c>
      <c r="I148" s="223">
        <f t="shared" si="13"/>
        <v>675247.53637247591</v>
      </c>
      <c r="J148" s="223">
        <f t="shared" si="14"/>
        <v>81857796.07434997</v>
      </c>
      <c r="K148" s="208"/>
      <c r="L148" s="208"/>
    </row>
    <row r="149" spans="1:12">
      <c r="A149" s="220">
        <v>47484</v>
      </c>
      <c r="B149" s="221">
        <f>IF(Values_Entered,B148+1,"")</f>
        <v>128</v>
      </c>
      <c r="C149" s="222">
        <f t="shared" si="8"/>
        <v>46813</v>
      </c>
      <c r="D149" s="223">
        <f t="shared" si="15"/>
        <v>81857796.07434997</v>
      </c>
      <c r="E149" s="223">
        <f t="shared" si="9"/>
        <v>1907080.7292358116</v>
      </c>
      <c r="F149" s="223">
        <f t="shared" si="10"/>
        <v>0</v>
      </c>
      <c r="G149" s="223">
        <f t="shared" si="11"/>
        <v>1907080.7292358116</v>
      </c>
      <c r="H149" s="223">
        <f t="shared" si="12"/>
        <v>1241843.9768328704</v>
      </c>
      <c r="I149" s="223">
        <f t="shared" si="13"/>
        <v>665236.75240294111</v>
      </c>
      <c r="J149" s="223">
        <f t="shared" si="14"/>
        <v>80615952.097517103</v>
      </c>
      <c r="K149" s="208"/>
      <c r="L149" s="208"/>
    </row>
    <row r="150" spans="1:12">
      <c r="A150" s="220">
        <v>47515</v>
      </c>
      <c r="B150" s="221">
        <f>IF(Values_Entered,B149+1,"")</f>
        <v>129</v>
      </c>
      <c r="C150" s="222">
        <f t="shared" ref="C150:C213" si="16">IF(Pay_Num&lt;&gt;"",DATE(YEAR(Loan_Start),MONTH(Loan_Start)+(Pay_Num)*12/Num_Pmt_Per_Year,DAY(Loan_Start)),"")</f>
        <v>46844</v>
      </c>
      <c r="D150" s="223">
        <f t="shared" si="15"/>
        <v>80615952.097517103</v>
      </c>
      <c r="E150" s="223">
        <f t="shared" ref="E150:E213" si="17">IF(Pay_Num&lt;&gt;"",Scheduled_Monthly_Payment,"")</f>
        <v>1907080.7292358116</v>
      </c>
      <c r="F150" s="223">
        <f t="shared" ref="F150:F213" si="18">IF(AND(Pay_Num&lt;&gt;"",Sched_Pay+Scheduled_Extra_Payments&lt;Beg_Bal),Scheduled_Extra_Payments,IF(AND(Pay_Num&lt;&gt;"",Beg_Bal-Sched_Pay&gt;0),Beg_Bal-Sched_Pay,IF(Pay_Num&lt;&gt;"",0,"")))</f>
        <v>0</v>
      </c>
      <c r="G150" s="223">
        <f t="shared" ref="G150:G213" si="19">IF(AND(Pay_Num&lt;&gt;"",Sched_Pay+Extra_Pay&lt;Beg_Bal),Sched_Pay+Extra_Pay,IF(Pay_Num&lt;&gt;"",Beg_Bal,""))</f>
        <v>1907080.7292358116</v>
      </c>
      <c r="H150" s="223">
        <f t="shared" ref="H150:H213" si="20">IF(Pay_Num&lt;&gt;"",Total_Pay-Int,"")</f>
        <v>1251936.1158075028</v>
      </c>
      <c r="I150" s="223">
        <f t="shared" ref="I150:I213" si="21">IF(Pay_Num&lt;&gt;"",Beg_Bal*NOMINAL(Interest_Rate,Num_Pmt_Per_Year)/Num_Pmt_Per_Year,"")</f>
        <v>655144.61342830886</v>
      </c>
      <c r="J150" s="223">
        <f t="shared" ref="J150:J213" si="22">IF(AND(Pay_Num&lt;&gt;"",Sched_Pay+Extra_Pay&lt;Beg_Bal),Beg_Bal-Princ,IF(Pay_Num&lt;&gt;"",0,""))</f>
        <v>79364015.981709599</v>
      </c>
      <c r="K150" s="208"/>
      <c r="L150" s="208"/>
    </row>
    <row r="151" spans="1:12">
      <c r="A151" s="220">
        <v>47543</v>
      </c>
      <c r="B151" s="221">
        <f>IF(Values_Entered,B150+1,"")</f>
        <v>130</v>
      </c>
      <c r="C151" s="222">
        <f t="shared" si="16"/>
        <v>46874</v>
      </c>
      <c r="D151" s="223">
        <f t="shared" ref="D151:D214" si="23">IF(Pay_Num&lt;&gt;"",J150,"")</f>
        <v>79364015.981709599</v>
      </c>
      <c r="E151" s="223">
        <f t="shared" si="17"/>
        <v>1907080.7292358116</v>
      </c>
      <c r="F151" s="223">
        <f t="shared" si="18"/>
        <v>0</v>
      </c>
      <c r="G151" s="223">
        <f t="shared" si="19"/>
        <v>1907080.7292358116</v>
      </c>
      <c r="H151" s="223">
        <f t="shared" si="20"/>
        <v>1262110.270937935</v>
      </c>
      <c r="I151" s="223">
        <f t="shared" si="21"/>
        <v>644970.45829787652</v>
      </c>
      <c r="J151" s="223">
        <f t="shared" si="22"/>
        <v>78101905.710771665</v>
      </c>
      <c r="K151" s="208"/>
      <c r="L151" s="208"/>
    </row>
    <row r="152" spans="1:12">
      <c r="A152" s="220">
        <v>47574</v>
      </c>
      <c r="B152" s="221">
        <f>IF(Values_Entered,B151+1,"")</f>
        <v>131</v>
      </c>
      <c r="C152" s="222">
        <f t="shared" si="16"/>
        <v>46905</v>
      </c>
      <c r="D152" s="223">
        <f t="shared" si="23"/>
        <v>78101905.710771665</v>
      </c>
      <c r="E152" s="223">
        <f t="shared" si="17"/>
        <v>1907080.7292358116</v>
      </c>
      <c r="F152" s="223">
        <f t="shared" si="18"/>
        <v>0</v>
      </c>
      <c r="G152" s="223">
        <f t="shared" si="19"/>
        <v>1907080.7292358116</v>
      </c>
      <c r="H152" s="223">
        <f t="shared" si="20"/>
        <v>1272367.1087478679</v>
      </c>
      <c r="I152" s="223">
        <f t="shared" si="21"/>
        <v>634713.62048794387</v>
      </c>
      <c r="J152" s="223">
        <f t="shared" si="22"/>
        <v>76829538.602023795</v>
      </c>
      <c r="K152" s="208"/>
      <c r="L152" s="208"/>
    </row>
    <row r="153" spans="1:12">
      <c r="A153" s="220">
        <v>47604</v>
      </c>
      <c r="B153" s="221">
        <f>IF(Values_Entered,B152+1,"")</f>
        <v>132</v>
      </c>
      <c r="C153" s="222">
        <f t="shared" si="16"/>
        <v>46935</v>
      </c>
      <c r="D153" s="223">
        <f t="shared" si="23"/>
        <v>76829538.602023795</v>
      </c>
      <c r="E153" s="223">
        <f t="shared" si="17"/>
        <v>1907080.7292358116</v>
      </c>
      <c r="F153" s="223">
        <f t="shared" si="18"/>
        <v>0</v>
      </c>
      <c r="G153" s="223">
        <f t="shared" si="19"/>
        <v>1907080.7292358116</v>
      </c>
      <c r="H153" s="223">
        <f t="shared" si="20"/>
        <v>1282707.3011776635</v>
      </c>
      <c r="I153" s="223">
        <f t="shared" si="21"/>
        <v>624373.42805814813</v>
      </c>
      <c r="J153" s="223">
        <f t="shared" si="22"/>
        <v>75546831.30084613</v>
      </c>
      <c r="K153" s="208"/>
      <c r="L153" s="208"/>
    </row>
    <row r="154" spans="1:12">
      <c r="A154" s="220">
        <v>47635</v>
      </c>
      <c r="B154" s="221">
        <f>IF(Values_Entered,B153+1,"")</f>
        <v>133</v>
      </c>
      <c r="C154" s="222">
        <f t="shared" si="16"/>
        <v>46966</v>
      </c>
      <c r="D154" s="223">
        <f t="shared" si="23"/>
        <v>75546831.30084613</v>
      </c>
      <c r="E154" s="223">
        <f t="shared" si="17"/>
        <v>1907080.7292358116</v>
      </c>
      <c r="F154" s="223">
        <f t="shared" si="18"/>
        <v>0</v>
      </c>
      <c r="G154" s="223">
        <f t="shared" si="19"/>
        <v>1907080.7292358116</v>
      </c>
      <c r="H154" s="223">
        <f t="shared" si="20"/>
        <v>1293131.5256283674</v>
      </c>
      <c r="I154" s="223">
        <f t="shared" si="21"/>
        <v>613949.2036074443</v>
      </c>
      <c r="J154" s="223">
        <f t="shared" si="22"/>
        <v>74253699.775217757</v>
      </c>
      <c r="K154" s="208"/>
      <c r="L154" s="208"/>
    </row>
    <row r="155" spans="1:12">
      <c r="A155" s="220">
        <v>47665</v>
      </c>
      <c r="B155" s="221">
        <f>IF(Values_Entered,B154+1,"")</f>
        <v>134</v>
      </c>
      <c r="C155" s="222">
        <f t="shared" si="16"/>
        <v>46997</v>
      </c>
      <c r="D155" s="223">
        <f t="shared" si="23"/>
        <v>74253699.775217757</v>
      </c>
      <c r="E155" s="223">
        <f t="shared" si="17"/>
        <v>1907080.7292358116</v>
      </c>
      <c r="F155" s="223">
        <f t="shared" si="18"/>
        <v>0</v>
      </c>
      <c r="G155" s="223">
        <f t="shared" si="19"/>
        <v>1907080.7292358116</v>
      </c>
      <c r="H155" s="223">
        <f t="shared" si="20"/>
        <v>1303640.4650060846</v>
      </c>
      <c r="I155" s="223">
        <f t="shared" si="21"/>
        <v>603440.26422972709</v>
      </c>
      <c r="J155" s="223">
        <f t="shared" si="22"/>
        <v>72950059.310211673</v>
      </c>
      <c r="K155" s="208"/>
      <c r="L155" s="208"/>
    </row>
    <row r="156" spans="1:12">
      <c r="A156" s="220">
        <v>47696</v>
      </c>
      <c r="B156" s="221">
        <f>IF(Values_Entered,B155+1,"")</f>
        <v>135</v>
      </c>
      <c r="C156" s="222">
        <f t="shared" si="16"/>
        <v>47027</v>
      </c>
      <c r="D156" s="223">
        <f t="shared" si="23"/>
        <v>72950059.310211673</v>
      </c>
      <c r="E156" s="223">
        <f t="shared" si="17"/>
        <v>1907080.7292358116</v>
      </c>
      <c r="F156" s="223">
        <f t="shared" si="18"/>
        <v>0</v>
      </c>
      <c r="G156" s="223">
        <f t="shared" si="19"/>
        <v>1907080.7292358116</v>
      </c>
      <c r="H156" s="223">
        <f t="shared" si="20"/>
        <v>1314234.8077667181</v>
      </c>
      <c r="I156" s="223">
        <f t="shared" si="21"/>
        <v>592845.92146909353</v>
      </c>
      <c r="J156" s="223">
        <f t="shared" si="22"/>
        <v>71635824.502444953</v>
      </c>
      <c r="K156" s="208"/>
      <c r="L156" s="208"/>
    </row>
    <row r="157" spans="1:12">
      <c r="A157" s="220">
        <v>47727</v>
      </c>
      <c r="B157" s="221">
        <f>IF(Values_Entered,B156+1,"")</f>
        <v>136</v>
      </c>
      <c r="C157" s="222">
        <f t="shared" si="16"/>
        <v>47058</v>
      </c>
      <c r="D157" s="223">
        <f t="shared" si="23"/>
        <v>71635824.502444953</v>
      </c>
      <c r="E157" s="223">
        <f t="shared" si="17"/>
        <v>1907080.7292358116</v>
      </c>
      <c r="F157" s="223">
        <f t="shared" si="18"/>
        <v>0</v>
      </c>
      <c r="G157" s="223">
        <f t="shared" si="19"/>
        <v>1907080.7292358116</v>
      </c>
      <c r="H157" s="223">
        <f t="shared" si="20"/>
        <v>1324915.2479610711</v>
      </c>
      <c r="I157" s="223">
        <f t="shared" si="21"/>
        <v>582165.48127474054</v>
      </c>
      <c r="J157" s="223">
        <f t="shared" si="22"/>
        <v>70310909.254483879</v>
      </c>
      <c r="K157" s="208"/>
      <c r="L157" s="208"/>
    </row>
    <row r="158" spans="1:12">
      <c r="A158" s="220">
        <v>47757</v>
      </c>
      <c r="B158" s="221">
        <f>IF(Values_Entered,B157+1,"")</f>
        <v>137</v>
      </c>
      <c r="C158" s="222">
        <f t="shared" si="16"/>
        <v>47088</v>
      </c>
      <c r="D158" s="223">
        <f t="shared" si="23"/>
        <v>70310909.254483879</v>
      </c>
      <c r="E158" s="223">
        <f t="shared" si="17"/>
        <v>1907080.7292358116</v>
      </c>
      <c r="F158" s="223">
        <f t="shared" si="18"/>
        <v>0</v>
      </c>
      <c r="G158" s="223">
        <f t="shared" si="19"/>
        <v>1907080.7292358116</v>
      </c>
      <c r="H158" s="223">
        <f t="shared" si="20"/>
        <v>1335682.4852803145</v>
      </c>
      <c r="I158" s="223">
        <f t="shared" si="21"/>
        <v>571398.24395549705</v>
      </c>
      <c r="J158" s="223">
        <f t="shared" si="22"/>
        <v>68975226.769203559</v>
      </c>
      <c r="K158" s="208"/>
      <c r="L158" s="208"/>
    </row>
    <row r="159" spans="1:12">
      <c r="A159" s="220">
        <v>47788</v>
      </c>
      <c r="B159" s="221">
        <f>IF(Values_Entered,B158+1,"")</f>
        <v>138</v>
      </c>
      <c r="C159" s="222">
        <f t="shared" si="16"/>
        <v>47119</v>
      </c>
      <c r="D159" s="223">
        <f t="shared" si="23"/>
        <v>68975226.769203559</v>
      </c>
      <c r="E159" s="223">
        <f t="shared" si="17"/>
        <v>1907080.7292358116</v>
      </c>
      <c r="F159" s="223">
        <f t="shared" si="18"/>
        <v>0</v>
      </c>
      <c r="G159" s="223">
        <f t="shared" si="19"/>
        <v>1907080.7292358116</v>
      </c>
      <c r="H159" s="223">
        <f t="shared" si="20"/>
        <v>1346537.2251018253</v>
      </c>
      <c r="I159" s="223">
        <f t="shared" si="21"/>
        <v>560543.50413398619</v>
      </c>
      <c r="J159" s="223">
        <f t="shared" si="22"/>
        <v>67628689.54410173</v>
      </c>
      <c r="K159" s="208"/>
      <c r="L159" s="208"/>
    </row>
    <row r="160" spans="1:12">
      <c r="A160" s="220">
        <v>47818</v>
      </c>
      <c r="B160" s="221">
        <f>IF(Values_Entered,B159+1,"")</f>
        <v>139</v>
      </c>
      <c r="C160" s="222">
        <f t="shared" si="16"/>
        <v>47150</v>
      </c>
      <c r="D160" s="223">
        <f t="shared" si="23"/>
        <v>67628689.54410173</v>
      </c>
      <c r="E160" s="223">
        <f t="shared" si="17"/>
        <v>1907080.7292358116</v>
      </c>
      <c r="F160" s="223">
        <f t="shared" si="18"/>
        <v>0</v>
      </c>
      <c r="G160" s="223">
        <f t="shared" si="19"/>
        <v>1907080.7292358116</v>
      </c>
      <c r="H160" s="223">
        <f t="shared" si="20"/>
        <v>1357480.1785353972</v>
      </c>
      <c r="I160" s="223">
        <f t="shared" si="21"/>
        <v>549600.55070041458</v>
      </c>
      <c r="J160" s="223">
        <f t="shared" si="22"/>
        <v>66271209.365566336</v>
      </c>
      <c r="K160" s="208"/>
      <c r="L160" s="208"/>
    </row>
    <row r="161" spans="1:12">
      <c r="A161" s="220">
        <v>47849</v>
      </c>
      <c r="B161" s="221">
        <f>IF(Values_Entered,B160+1,"")</f>
        <v>140</v>
      </c>
      <c r="C161" s="222">
        <f t="shared" si="16"/>
        <v>47178</v>
      </c>
      <c r="D161" s="223">
        <f t="shared" si="23"/>
        <v>66271209.365566336</v>
      </c>
      <c r="E161" s="223">
        <f t="shared" si="17"/>
        <v>1907080.7292358116</v>
      </c>
      <c r="F161" s="223">
        <f t="shared" si="18"/>
        <v>0</v>
      </c>
      <c r="G161" s="223">
        <f t="shared" si="19"/>
        <v>1907080.7292358116</v>
      </c>
      <c r="H161" s="223">
        <f t="shared" si="20"/>
        <v>1368512.0624698242</v>
      </c>
      <c r="I161" s="223">
        <f t="shared" si="21"/>
        <v>538568.66676598729</v>
      </c>
      <c r="J161" s="223">
        <f t="shared" si="22"/>
        <v>64902697.30309651</v>
      </c>
      <c r="K161" s="208"/>
      <c r="L161" s="208"/>
    </row>
    <row r="162" spans="1:12">
      <c r="A162" s="220">
        <v>47880</v>
      </c>
      <c r="B162" s="221">
        <f>IF(Values_Entered,B161+1,"")</f>
        <v>141</v>
      </c>
      <c r="C162" s="222">
        <f t="shared" si="16"/>
        <v>47209</v>
      </c>
      <c r="D162" s="223">
        <f t="shared" si="23"/>
        <v>64902697.30309651</v>
      </c>
      <c r="E162" s="223">
        <f t="shared" si="17"/>
        <v>1907080.7292358116</v>
      </c>
      <c r="F162" s="223">
        <f t="shared" si="18"/>
        <v>0</v>
      </c>
      <c r="G162" s="223">
        <f t="shared" si="19"/>
        <v>1907080.7292358116</v>
      </c>
      <c r="H162" s="223">
        <f t="shared" si="20"/>
        <v>1379633.5996198691</v>
      </c>
      <c r="I162" s="223">
        <f t="shared" si="21"/>
        <v>527447.12961594237</v>
      </c>
      <c r="J162" s="223">
        <f t="shared" si="22"/>
        <v>63523063.703476638</v>
      </c>
      <c r="K162" s="208"/>
      <c r="L162" s="208"/>
    </row>
    <row r="163" spans="1:12">
      <c r="A163" s="220">
        <v>47908</v>
      </c>
      <c r="B163" s="221">
        <f>IF(Values_Entered,B162+1,"")</f>
        <v>142</v>
      </c>
      <c r="C163" s="222">
        <f t="shared" si="16"/>
        <v>47239</v>
      </c>
      <c r="D163" s="223">
        <f t="shared" si="23"/>
        <v>63523063.703476638</v>
      </c>
      <c r="E163" s="223">
        <f t="shared" si="17"/>
        <v>1907080.7292358116</v>
      </c>
      <c r="F163" s="223">
        <f t="shared" si="18"/>
        <v>0</v>
      </c>
      <c r="G163" s="223">
        <f t="shared" si="19"/>
        <v>1907080.7292358116</v>
      </c>
      <c r="H163" s="223">
        <f t="shared" si="20"/>
        <v>1390845.5185736057</v>
      </c>
      <c r="I163" s="223">
        <f t="shared" si="21"/>
        <v>516235.21066220588</v>
      </c>
      <c r="J163" s="223">
        <f t="shared" si="22"/>
        <v>62132218.184903033</v>
      </c>
      <c r="K163" s="208"/>
      <c r="L163" s="208"/>
    </row>
    <row r="164" spans="1:12">
      <c r="A164" s="220">
        <v>47939</v>
      </c>
      <c r="B164" s="221">
        <f>IF(Values_Entered,B163+1,"")</f>
        <v>143</v>
      </c>
      <c r="C164" s="222">
        <f t="shared" si="16"/>
        <v>47270</v>
      </c>
      <c r="D164" s="223">
        <f t="shared" si="23"/>
        <v>62132218.184903033</v>
      </c>
      <c r="E164" s="223">
        <f t="shared" si="17"/>
        <v>1907080.7292358116</v>
      </c>
      <c r="F164" s="223">
        <f t="shared" si="18"/>
        <v>0</v>
      </c>
      <c r="G164" s="223">
        <f t="shared" si="19"/>
        <v>1907080.7292358116</v>
      </c>
      <c r="H164" s="223">
        <f t="shared" si="20"/>
        <v>1402148.5538401515</v>
      </c>
      <c r="I164" s="223">
        <f t="shared" si="21"/>
        <v>504932.1753956601</v>
      </c>
      <c r="J164" s="223">
        <f t="shared" si="22"/>
        <v>60730069.63106288</v>
      </c>
      <c r="K164" s="208"/>
      <c r="L164" s="208"/>
    </row>
    <row r="165" spans="1:12">
      <c r="A165" s="220">
        <v>47969</v>
      </c>
      <c r="B165" s="221">
        <f>IF(Values_Entered,B164+1,"")</f>
        <v>144</v>
      </c>
      <c r="C165" s="222">
        <f t="shared" si="16"/>
        <v>47300</v>
      </c>
      <c r="D165" s="223">
        <f t="shared" si="23"/>
        <v>60730069.63106288</v>
      </c>
      <c r="E165" s="223">
        <f t="shared" si="17"/>
        <v>1907080.7292358116</v>
      </c>
      <c r="F165" s="223">
        <f t="shared" si="18"/>
        <v>0</v>
      </c>
      <c r="G165" s="223">
        <f t="shared" si="19"/>
        <v>1907080.7292358116</v>
      </c>
      <c r="H165" s="223">
        <f t="shared" si="20"/>
        <v>1413543.4458977864</v>
      </c>
      <c r="I165" s="223">
        <f t="shared" si="21"/>
        <v>493537.28333802521</v>
      </c>
      <c r="J165" s="223">
        <f t="shared" si="22"/>
        <v>59316526.185165092</v>
      </c>
      <c r="K165" s="208"/>
      <c r="L165" s="208"/>
    </row>
    <row r="166" spans="1:12">
      <c r="A166" s="220">
        <v>48000</v>
      </c>
      <c r="B166" s="221">
        <f>IF(Values_Entered,B165+1,"")</f>
        <v>145</v>
      </c>
      <c r="C166" s="222">
        <f t="shared" si="16"/>
        <v>47331</v>
      </c>
      <c r="D166" s="223">
        <f t="shared" si="23"/>
        <v>59316526.185165092</v>
      </c>
      <c r="E166" s="223">
        <f t="shared" si="17"/>
        <v>1907080.7292358116</v>
      </c>
      <c r="F166" s="223">
        <f t="shared" si="18"/>
        <v>0</v>
      </c>
      <c r="G166" s="223">
        <f t="shared" si="19"/>
        <v>1907080.7292358116</v>
      </c>
      <c r="H166" s="223">
        <f t="shared" si="20"/>
        <v>1425030.941242462</v>
      </c>
      <c r="I166" s="223">
        <f t="shared" si="21"/>
        <v>482049.78799334954</v>
      </c>
      <c r="J166" s="223">
        <f t="shared" si="22"/>
        <v>57891495.243922628</v>
      </c>
      <c r="K166" s="208"/>
      <c r="L166" s="208"/>
    </row>
    <row r="167" spans="1:12">
      <c r="A167" s="220">
        <v>48030</v>
      </c>
      <c r="B167" s="221">
        <f>IF(Values_Entered,B166+1,"")</f>
        <v>146</v>
      </c>
      <c r="C167" s="222">
        <f t="shared" si="16"/>
        <v>47362</v>
      </c>
      <c r="D167" s="223">
        <f t="shared" si="23"/>
        <v>57891495.243922628</v>
      </c>
      <c r="E167" s="223">
        <f t="shared" si="17"/>
        <v>1907080.7292358116</v>
      </c>
      <c r="F167" s="223">
        <f t="shared" si="18"/>
        <v>0</v>
      </c>
      <c r="G167" s="223">
        <f t="shared" si="19"/>
        <v>1907080.7292358116</v>
      </c>
      <c r="H167" s="223">
        <f t="shared" si="20"/>
        <v>1436611.7924367064</v>
      </c>
      <c r="I167" s="223">
        <f t="shared" si="21"/>
        <v>470468.93679910526</v>
      </c>
      <c r="J167" s="223">
        <f t="shared" si="22"/>
        <v>56454883.451485924</v>
      </c>
      <c r="K167" s="208"/>
      <c r="L167" s="208"/>
    </row>
    <row r="168" spans="1:12">
      <c r="A168" s="220">
        <v>48061</v>
      </c>
      <c r="B168" s="221">
        <f>IF(Values_Entered,B167+1,"")</f>
        <v>147</v>
      </c>
      <c r="C168" s="222">
        <f t="shared" si="16"/>
        <v>47392</v>
      </c>
      <c r="D168" s="223">
        <f t="shared" si="23"/>
        <v>56454883.451485924</v>
      </c>
      <c r="E168" s="223">
        <f t="shared" si="17"/>
        <v>1907080.7292358116</v>
      </c>
      <c r="F168" s="223">
        <f t="shared" si="18"/>
        <v>0</v>
      </c>
      <c r="G168" s="223">
        <f t="shared" si="19"/>
        <v>1907080.7292358116</v>
      </c>
      <c r="H168" s="223">
        <f t="shared" si="20"/>
        <v>1448286.7581589245</v>
      </c>
      <c r="I168" s="223">
        <f t="shared" si="21"/>
        <v>458793.9710768871</v>
      </c>
      <c r="J168" s="223">
        <f t="shared" si="22"/>
        <v>55006596.693327002</v>
      </c>
      <c r="K168" s="208"/>
      <c r="L168" s="208"/>
    </row>
    <row r="169" spans="1:12">
      <c r="A169" s="220">
        <v>48092</v>
      </c>
      <c r="B169" s="221">
        <f>IF(Values_Entered,B168+1,"")</f>
        <v>148</v>
      </c>
      <c r="C169" s="222">
        <f t="shared" si="16"/>
        <v>47423</v>
      </c>
      <c r="D169" s="223">
        <f t="shared" si="23"/>
        <v>55006596.693327002</v>
      </c>
      <c r="E169" s="223">
        <f t="shared" si="17"/>
        <v>1907080.7292358116</v>
      </c>
      <c r="F169" s="223">
        <f t="shared" si="18"/>
        <v>0</v>
      </c>
      <c r="G169" s="223">
        <f t="shared" si="19"/>
        <v>1907080.7292358116</v>
      </c>
      <c r="H169" s="223">
        <f t="shared" si="20"/>
        <v>1460056.6032531015</v>
      </c>
      <c r="I169" s="223">
        <f t="shared" si="21"/>
        <v>447024.12598271016</v>
      </c>
      <c r="J169" s="223">
        <f t="shared" si="22"/>
        <v>53546540.090073898</v>
      </c>
      <c r="K169" s="208"/>
      <c r="L169" s="208"/>
    </row>
    <row r="170" spans="1:12">
      <c r="A170" s="220">
        <v>48122</v>
      </c>
      <c r="B170" s="221">
        <f>IF(Values_Entered,B169+1,"")</f>
        <v>149</v>
      </c>
      <c r="C170" s="222">
        <f t="shared" si="16"/>
        <v>47453</v>
      </c>
      <c r="D170" s="223">
        <f t="shared" si="23"/>
        <v>53546540.090073898</v>
      </c>
      <c r="E170" s="223">
        <f t="shared" si="17"/>
        <v>1907080.7292358116</v>
      </c>
      <c r="F170" s="223">
        <f t="shared" si="18"/>
        <v>0</v>
      </c>
      <c r="G170" s="223">
        <f t="shared" si="19"/>
        <v>1907080.7292358116</v>
      </c>
      <c r="H170" s="223">
        <f t="shared" si="20"/>
        <v>1471922.0987789079</v>
      </c>
      <c r="I170" s="223">
        <f t="shared" si="21"/>
        <v>435158.63045690377</v>
      </c>
      <c r="J170" s="223">
        <f t="shared" si="22"/>
        <v>52074617.991294987</v>
      </c>
      <c r="K170" s="208"/>
      <c r="L170" s="208"/>
    </row>
    <row r="171" spans="1:12">
      <c r="A171" s="220">
        <v>48153</v>
      </c>
      <c r="B171" s="221">
        <f>IF(Values_Entered,B170+1,"")</f>
        <v>150</v>
      </c>
      <c r="C171" s="222">
        <f t="shared" si="16"/>
        <v>47484</v>
      </c>
      <c r="D171" s="223">
        <f t="shared" si="23"/>
        <v>52074617.991294987</v>
      </c>
      <c r="E171" s="223">
        <f t="shared" si="17"/>
        <v>1907080.7292358116</v>
      </c>
      <c r="F171" s="223">
        <f t="shared" si="18"/>
        <v>0</v>
      </c>
      <c r="G171" s="223">
        <f t="shared" si="19"/>
        <v>1907080.7292358116</v>
      </c>
      <c r="H171" s="223">
        <f t="shared" si="20"/>
        <v>1483884.0220622129</v>
      </c>
      <c r="I171" s="223">
        <f t="shared" si="21"/>
        <v>423196.70717359876</v>
      </c>
      <c r="J171" s="223">
        <f t="shared" si="22"/>
        <v>50590733.969232775</v>
      </c>
      <c r="K171" s="208"/>
      <c r="L171" s="208"/>
    </row>
    <row r="172" spans="1:12">
      <c r="A172" s="220">
        <v>48183</v>
      </c>
      <c r="B172" s="221">
        <f>IF(Values_Entered,B171+1,"")</f>
        <v>151</v>
      </c>
      <c r="C172" s="222">
        <f t="shared" si="16"/>
        <v>47515</v>
      </c>
      <c r="D172" s="223">
        <f t="shared" si="23"/>
        <v>50590733.969232775</v>
      </c>
      <c r="E172" s="223">
        <f t="shared" si="17"/>
        <v>1907080.7292358116</v>
      </c>
      <c r="F172" s="223">
        <f t="shared" si="18"/>
        <v>0</v>
      </c>
      <c r="G172" s="223">
        <f t="shared" si="19"/>
        <v>1907080.7292358116</v>
      </c>
      <c r="H172" s="223">
        <f t="shared" si="20"/>
        <v>1495943.1567460087</v>
      </c>
      <c r="I172" s="223">
        <f t="shared" si="21"/>
        <v>411137.57248980296</v>
      </c>
      <c r="J172" s="223">
        <f t="shared" si="22"/>
        <v>49094790.812486768</v>
      </c>
      <c r="K172" s="208"/>
      <c r="L172" s="208"/>
    </row>
    <row r="173" spans="1:12">
      <c r="A173" s="220">
        <v>48214</v>
      </c>
      <c r="B173" s="221">
        <f>IF(Values_Entered,B172+1,"")</f>
        <v>152</v>
      </c>
      <c r="C173" s="222">
        <f t="shared" si="16"/>
        <v>47543</v>
      </c>
      <c r="D173" s="223">
        <f t="shared" si="23"/>
        <v>49094790.812486768</v>
      </c>
      <c r="E173" s="223">
        <f t="shared" si="17"/>
        <v>1907080.7292358116</v>
      </c>
      <c r="F173" s="223">
        <f t="shared" si="18"/>
        <v>0</v>
      </c>
      <c r="G173" s="223">
        <f t="shared" si="19"/>
        <v>1907080.7292358116</v>
      </c>
      <c r="H173" s="223">
        <f t="shared" si="20"/>
        <v>1508100.2928417476</v>
      </c>
      <c r="I173" s="223">
        <f t="shared" si="21"/>
        <v>398980.43639406399</v>
      </c>
      <c r="J173" s="223">
        <f t="shared" si="22"/>
        <v>47586690.51964502</v>
      </c>
      <c r="K173" s="208"/>
      <c r="L173" s="208"/>
    </row>
    <row r="174" spans="1:12">
      <c r="A174" s="220">
        <v>48245</v>
      </c>
      <c r="B174" s="221">
        <f>IF(Values_Entered,B173+1,"")</f>
        <v>153</v>
      </c>
      <c r="C174" s="222">
        <f t="shared" si="16"/>
        <v>47574</v>
      </c>
      <c r="D174" s="223">
        <f t="shared" si="23"/>
        <v>47586690.51964502</v>
      </c>
      <c r="E174" s="223">
        <f t="shared" si="17"/>
        <v>1907080.7292358116</v>
      </c>
      <c r="F174" s="223">
        <f t="shared" si="18"/>
        <v>0</v>
      </c>
      <c r="G174" s="223">
        <f t="shared" si="19"/>
        <v>1907080.7292358116</v>
      </c>
      <c r="H174" s="223">
        <f t="shared" si="20"/>
        <v>1520356.226781097</v>
      </c>
      <c r="I174" s="223">
        <f t="shared" si="21"/>
        <v>386724.50245471462</v>
      </c>
      <c r="J174" s="223">
        <f t="shared" si="22"/>
        <v>46066334.29286392</v>
      </c>
      <c r="K174" s="208"/>
      <c r="L174" s="208"/>
    </row>
    <row r="175" spans="1:12">
      <c r="A175" s="220">
        <v>48274</v>
      </c>
      <c r="B175" s="221">
        <f>IF(Values_Entered,B174+1,"")</f>
        <v>154</v>
      </c>
      <c r="C175" s="222">
        <f t="shared" si="16"/>
        <v>47604</v>
      </c>
      <c r="D175" s="223">
        <f t="shared" si="23"/>
        <v>46066334.29286392</v>
      </c>
      <c r="E175" s="223">
        <f t="shared" si="17"/>
        <v>1907080.7292358116</v>
      </c>
      <c r="F175" s="223">
        <f t="shared" si="18"/>
        <v>0</v>
      </c>
      <c r="G175" s="223">
        <f t="shared" si="19"/>
        <v>1907080.7292358116</v>
      </c>
      <c r="H175" s="223">
        <f t="shared" si="20"/>
        <v>1532711.7614681148</v>
      </c>
      <c r="I175" s="223">
        <f t="shared" si="21"/>
        <v>374368.96776769689</v>
      </c>
      <c r="J175" s="223">
        <f t="shared" si="22"/>
        <v>44533622.531395808</v>
      </c>
      <c r="K175" s="208"/>
      <c r="L175" s="208"/>
    </row>
    <row r="176" spans="1:12">
      <c r="A176" s="220">
        <v>48305</v>
      </c>
      <c r="B176" s="221">
        <f>IF(Values_Entered,B175+1,"")</f>
        <v>155</v>
      </c>
      <c r="C176" s="222">
        <f t="shared" si="16"/>
        <v>47635</v>
      </c>
      <c r="D176" s="223">
        <f t="shared" si="23"/>
        <v>44533622.531395808</v>
      </c>
      <c r="E176" s="223">
        <f t="shared" si="17"/>
        <v>1907080.7292358116</v>
      </c>
      <c r="F176" s="223">
        <f t="shared" si="18"/>
        <v>0</v>
      </c>
      <c r="G176" s="223">
        <f t="shared" si="19"/>
        <v>1907080.7292358116</v>
      </c>
      <c r="H176" s="223">
        <f t="shared" si="20"/>
        <v>1545167.7063318482</v>
      </c>
      <c r="I176" s="223">
        <f t="shared" si="21"/>
        <v>361913.02290396346</v>
      </c>
      <c r="J176" s="223">
        <f t="shared" si="22"/>
        <v>42988454.825063959</v>
      </c>
      <c r="K176" s="208"/>
      <c r="L176" s="208"/>
    </row>
    <row r="177" spans="1:12">
      <c r="A177" s="220">
        <v>48335</v>
      </c>
      <c r="B177" s="221">
        <f>IF(Values_Entered,B176+1,"")</f>
        <v>156</v>
      </c>
      <c r="C177" s="222">
        <f t="shared" si="16"/>
        <v>47665</v>
      </c>
      <c r="D177" s="223">
        <f t="shared" si="23"/>
        <v>42988454.825063959</v>
      </c>
      <c r="E177" s="223">
        <f t="shared" si="17"/>
        <v>1907080.7292358116</v>
      </c>
      <c r="F177" s="223">
        <f t="shared" si="18"/>
        <v>0</v>
      </c>
      <c r="G177" s="223">
        <f t="shared" si="19"/>
        <v>1907080.7292358116</v>
      </c>
      <c r="H177" s="223">
        <f t="shared" si="20"/>
        <v>1557724.8773793618</v>
      </c>
      <c r="I177" s="223">
        <f t="shared" si="21"/>
        <v>349355.85185644991</v>
      </c>
      <c r="J177" s="223">
        <f t="shared" si="22"/>
        <v>41430729.947684593</v>
      </c>
      <c r="K177" s="208"/>
      <c r="L177" s="208"/>
    </row>
    <row r="178" spans="1:12">
      <c r="A178" s="220">
        <v>48366</v>
      </c>
      <c r="B178" s="221">
        <f>IF(Values_Entered,B177+1,"")</f>
        <v>157</v>
      </c>
      <c r="C178" s="222">
        <f t="shared" si="16"/>
        <v>47696</v>
      </c>
      <c r="D178" s="223">
        <f t="shared" si="23"/>
        <v>41430729.947684593</v>
      </c>
      <c r="E178" s="223">
        <f t="shared" si="17"/>
        <v>1907080.7292358116</v>
      </c>
      <c r="F178" s="223">
        <f t="shared" si="18"/>
        <v>0</v>
      </c>
      <c r="G178" s="223">
        <f t="shared" si="19"/>
        <v>1907080.7292358116</v>
      </c>
      <c r="H178" s="223">
        <f t="shared" si="20"/>
        <v>1570384.0972491943</v>
      </c>
      <c r="I178" s="223">
        <f t="shared" si="21"/>
        <v>336696.63198661729</v>
      </c>
      <c r="J178" s="223">
        <f t="shared" si="22"/>
        <v>39860345.850435399</v>
      </c>
      <c r="K178" s="208"/>
      <c r="L178" s="208"/>
    </row>
    <row r="179" spans="1:12">
      <c r="A179" s="220">
        <v>48396</v>
      </c>
      <c r="B179" s="221">
        <f>IF(Values_Entered,B178+1,"")</f>
        <v>158</v>
      </c>
      <c r="C179" s="222">
        <f t="shared" si="16"/>
        <v>47727</v>
      </c>
      <c r="D179" s="223">
        <f t="shared" si="23"/>
        <v>39860345.850435399</v>
      </c>
      <c r="E179" s="223">
        <f t="shared" si="17"/>
        <v>1907080.7292358116</v>
      </c>
      <c r="F179" s="223">
        <f t="shared" si="18"/>
        <v>0</v>
      </c>
      <c r="G179" s="223">
        <f t="shared" si="19"/>
        <v>1907080.7292358116</v>
      </c>
      <c r="H179" s="223">
        <f t="shared" si="20"/>
        <v>1583146.1952652517</v>
      </c>
      <c r="I179" s="223">
        <f t="shared" si="21"/>
        <v>323934.53397056001</v>
      </c>
      <c r="J179" s="223">
        <f t="shared" si="22"/>
        <v>38277199.65517015</v>
      </c>
      <c r="K179" s="208"/>
      <c r="L179" s="208"/>
    </row>
    <row r="180" spans="1:12">
      <c r="A180" s="220">
        <v>48427</v>
      </c>
      <c r="B180" s="221">
        <f>IF(Values_Entered,B179+1,"")</f>
        <v>159</v>
      </c>
      <c r="C180" s="222">
        <f t="shared" si="16"/>
        <v>47757</v>
      </c>
      <c r="D180" s="223">
        <f t="shared" si="23"/>
        <v>38277199.65517015</v>
      </c>
      <c r="E180" s="223">
        <f t="shared" si="17"/>
        <v>1907080.7292358116</v>
      </c>
      <c r="F180" s="223">
        <f t="shared" si="18"/>
        <v>0</v>
      </c>
      <c r="G180" s="223">
        <f t="shared" si="19"/>
        <v>1907080.7292358116</v>
      </c>
      <c r="H180" s="223">
        <f t="shared" si="20"/>
        <v>1596012.007491136</v>
      </c>
      <c r="I180" s="223">
        <f t="shared" si="21"/>
        <v>311068.7217446756</v>
      </c>
      <c r="J180" s="223">
        <f t="shared" si="22"/>
        <v>36681187.647679016</v>
      </c>
      <c r="K180" s="208"/>
      <c r="L180" s="208"/>
    </row>
    <row r="181" spans="1:12">
      <c r="A181" s="220">
        <v>48458</v>
      </c>
      <c r="B181" s="221">
        <f>IF(Values_Entered,B180+1,"")</f>
        <v>160</v>
      </c>
      <c r="C181" s="222">
        <f t="shared" si="16"/>
        <v>47788</v>
      </c>
      <c r="D181" s="223">
        <f t="shared" si="23"/>
        <v>36681187.647679016</v>
      </c>
      <c r="E181" s="223">
        <f t="shared" si="17"/>
        <v>1907080.7292358116</v>
      </c>
      <c r="F181" s="223">
        <f t="shared" si="18"/>
        <v>0</v>
      </c>
      <c r="G181" s="223">
        <f t="shared" si="19"/>
        <v>1907080.7292358116</v>
      </c>
      <c r="H181" s="223">
        <f t="shared" si="20"/>
        <v>1608982.3767849191</v>
      </c>
      <c r="I181" s="223">
        <f t="shared" si="21"/>
        <v>298098.35245089256</v>
      </c>
      <c r="J181" s="223">
        <f t="shared" si="22"/>
        <v>35072205.270894095</v>
      </c>
      <c r="K181" s="208"/>
      <c r="L181" s="208"/>
    </row>
    <row r="182" spans="1:12">
      <c r="A182" s="220">
        <v>48488</v>
      </c>
      <c r="B182" s="221">
        <f>IF(Values_Entered,B181+1,"")</f>
        <v>161</v>
      </c>
      <c r="C182" s="222">
        <f t="shared" si="16"/>
        <v>47818</v>
      </c>
      <c r="D182" s="223">
        <f t="shared" si="23"/>
        <v>35072205.270894095</v>
      </c>
      <c r="E182" s="223">
        <f t="shared" si="17"/>
        <v>1907080.7292358116</v>
      </c>
      <c r="F182" s="223">
        <f t="shared" si="18"/>
        <v>0</v>
      </c>
      <c r="G182" s="223">
        <f t="shared" si="19"/>
        <v>1907080.7292358116</v>
      </c>
      <c r="H182" s="223">
        <f t="shared" si="20"/>
        <v>1622058.1528543576</v>
      </c>
      <c r="I182" s="223">
        <f t="shared" si="21"/>
        <v>285022.57638145401</v>
      </c>
      <c r="J182" s="223">
        <f t="shared" si="22"/>
        <v>33450147.118039738</v>
      </c>
      <c r="K182" s="208"/>
      <c r="L182" s="208"/>
    </row>
    <row r="183" spans="1:12">
      <c r="A183" s="220">
        <v>48519</v>
      </c>
      <c r="B183" s="221">
        <f>IF(Values_Entered,B182+1,"")</f>
        <v>162</v>
      </c>
      <c r="C183" s="222">
        <f t="shared" si="16"/>
        <v>47849</v>
      </c>
      <c r="D183" s="223">
        <f t="shared" si="23"/>
        <v>33450147.118039738</v>
      </c>
      <c r="E183" s="223">
        <f t="shared" si="17"/>
        <v>1907080.7292358116</v>
      </c>
      <c r="F183" s="223">
        <f t="shared" si="18"/>
        <v>0</v>
      </c>
      <c r="G183" s="223">
        <f t="shared" si="19"/>
        <v>1907080.7292358116</v>
      </c>
      <c r="H183" s="223">
        <f t="shared" si="20"/>
        <v>1635240.1923125598</v>
      </c>
      <c r="I183" s="223">
        <f t="shared" si="21"/>
        <v>271840.53692325187</v>
      </c>
      <c r="J183" s="223">
        <f t="shared" si="22"/>
        <v>31814906.925727177</v>
      </c>
      <c r="K183" s="208"/>
      <c r="L183" s="208"/>
    </row>
    <row r="184" spans="1:12">
      <c r="A184" s="220">
        <v>48549</v>
      </c>
      <c r="B184" s="221">
        <f>IF(Values_Entered,B183+1,"")</f>
        <v>163</v>
      </c>
      <c r="C184" s="222">
        <f t="shared" si="16"/>
        <v>47880</v>
      </c>
      <c r="D184" s="223">
        <f t="shared" si="23"/>
        <v>31814906.925727177</v>
      </c>
      <c r="E184" s="223">
        <f t="shared" si="17"/>
        <v>1907080.7292358116</v>
      </c>
      <c r="F184" s="223">
        <f t="shared" si="18"/>
        <v>0</v>
      </c>
      <c r="G184" s="223">
        <f t="shared" si="19"/>
        <v>1907080.7292358116</v>
      </c>
      <c r="H184" s="223">
        <f t="shared" si="20"/>
        <v>1648529.3587341027</v>
      </c>
      <c r="I184" s="223">
        <f t="shared" si="21"/>
        <v>258551.37050170885</v>
      </c>
      <c r="J184" s="223">
        <f t="shared" si="22"/>
        <v>30166377.566993076</v>
      </c>
      <c r="K184" s="208"/>
      <c r="L184" s="208"/>
    </row>
    <row r="185" spans="1:12">
      <c r="A185" s="220">
        <v>48580</v>
      </c>
      <c r="B185" s="221">
        <f>IF(Values_Entered,B184+1,"")</f>
        <v>164</v>
      </c>
      <c r="C185" s="222">
        <f t="shared" si="16"/>
        <v>47908</v>
      </c>
      <c r="D185" s="223">
        <f t="shared" si="23"/>
        <v>30166377.566993076</v>
      </c>
      <c r="E185" s="223">
        <f t="shared" si="17"/>
        <v>1907080.7292358116</v>
      </c>
      <c r="F185" s="223">
        <f t="shared" si="18"/>
        <v>0</v>
      </c>
      <c r="G185" s="223">
        <f t="shared" si="19"/>
        <v>1907080.7292358116</v>
      </c>
      <c r="H185" s="223">
        <f t="shared" si="20"/>
        <v>1661926.5227116072</v>
      </c>
      <c r="I185" s="223">
        <f t="shared" si="21"/>
        <v>245154.20652420455</v>
      </c>
      <c r="J185" s="223">
        <f t="shared" si="22"/>
        <v>28504451.044281468</v>
      </c>
      <c r="K185" s="208"/>
      <c r="L185" s="208"/>
    </row>
    <row r="186" spans="1:12">
      <c r="A186" s="220">
        <v>48611</v>
      </c>
      <c r="B186" s="221">
        <f>IF(Values_Entered,B185+1,"")</f>
        <v>165</v>
      </c>
      <c r="C186" s="222">
        <f t="shared" si="16"/>
        <v>47939</v>
      </c>
      <c r="D186" s="223">
        <f t="shared" si="23"/>
        <v>28504451.044281468</v>
      </c>
      <c r="E186" s="223">
        <f t="shared" si="17"/>
        <v>1907080.7292358116</v>
      </c>
      <c r="F186" s="223">
        <f t="shared" si="18"/>
        <v>0</v>
      </c>
      <c r="G186" s="223">
        <f t="shared" si="19"/>
        <v>1907080.7292358116</v>
      </c>
      <c r="H186" s="223">
        <f t="shared" si="20"/>
        <v>1675432.5619127702</v>
      </c>
      <c r="I186" s="223">
        <f t="shared" si="21"/>
        <v>231648.16732304145</v>
      </c>
      <c r="J186" s="223">
        <f t="shared" si="22"/>
        <v>26829018.482368696</v>
      </c>
      <c r="K186" s="208"/>
      <c r="L186" s="208"/>
    </row>
    <row r="187" spans="1:12">
      <c r="A187" s="220">
        <v>48639</v>
      </c>
      <c r="B187" s="221">
        <f>IF(Values_Entered,B186+1,"")</f>
        <v>166</v>
      </c>
      <c r="C187" s="222">
        <f t="shared" si="16"/>
        <v>47969</v>
      </c>
      <c r="D187" s="223">
        <f t="shared" si="23"/>
        <v>26829018.482368696</v>
      </c>
      <c r="E187" s="223">
        <f t="shared" si="17"/>
        <v>1907080.7292358116</v>
      </c>
      <c r="F187" s="223">
        <f t="shared" si="18"/>
        <v>0</v>
      </c>
      <c r="G187" s="223">
        <f t="shared" si="19"/>
        <v>1907080.7292358116</v>
      </c>
      <c r="H187" s="223">
        <f t="shared" si="20"/>
        <v>1689048.3611378637</v>
      </c>
      <c r="I187" s="223">
        <f t="shared" si="21"/>
        <v>218032.368097948</v>
      </c>
      <c r="J187" s="223">
        <f t="shared" si="22"/>
        <v>25139970.121230833</v>
      </c>
      <c r="K187" s="208"/>
      <c r="L187" s="208"/>
    </row>
    <row r="188" spans="1:12">
      <c r="A188" s="220">
        <v>48670</v>
      </c>
      <c r="B188" s="221">
        <f>IF(Values_Entered,B187+1,"")</f>
        <v>167</v>
      </c>
      <c r="C188" s="222">
        <f t="shared" si="16"/>
        <v>48000</v>
      </c>
      <c r="D188" s="223">
        <f t="shared" si="23"/>
        <v>25139970.121230833</v>
      </c>
      <c r="E188" s="223">
        <f t="shared" si="17"/>
        <v>1907080.7292358116</v>
      </c>
      <c r="F188" s="223">
        <f t="shared" si="18"/>
        <v>0</v>
      </c>
      <c r="G188" s="223">
        <f t="shared" si="19"/>
        <v>1907080.7292358116</v>
      </c>
      <c r="H188" s="223">
        <f t="shared" si="20"/>
        <v>1702774.8123776978</v>
      </c>
      <c r="I188" s="223">
        <f t="shared" si="21"/>
        <v>204305.91685811372</v>
      </c>
      <c r="J188" s="223">
        <f t="shared" si="22"/>
        <v>23437195.308853135</v>
      </c>
      <c r="K188" s="208"/>
      <c r="L188" s="208"/>
    </row>
    <row r="189" spans="1:12">
      <c r="A189" s="220">
        <v>48700</v>
      </c>
      <c r="B189" s="221">
        <f>IF(Values_Entered,B188+1,"")</f>
        <v>168</v>
      </c>
      <c r="C189" s="222">
        <f t="shared" si="16"/>
        <v>48030</v>
      </c>
      <c r="D189" s="223">
        <f t="shared" si="23"/>
        <v>23437195.308853135</v>
      </c>
      <c r="E189" s="223">
        <f t="shared" si="17"/>
        <v>1907080.7292358116</v>
      </c>
      <c r="F189" s="223">
        <f t="shared" si="18"/>
        <v>0</v>
      </c>
      <c r="G189" s="223">
        <f t="shared" si="19"/>
        <v>1907080.7292358116</v>
      </c>
      <c r="H189" s="223">
        <f t="shared" si="20"/>
        <v>1716612.8148720579</v>
      </c>
      <c r="I189" s="223">
        <f t="shared" si="21"/>
        <v>190467.91436375372</v>
      </c>
      <c r="J189" s="223">
        <f t="shared" si="22"/>
        <v>21720582.493981078</v>
      </c>
      <c r="K189" s="208"/>
      <c r="L189" s="208"/>
    </row>
    <row r="190" spans="1:12">
      <c r="A190" s="220">
        <v>48731</v>
      </c>
      <c r="B190" s="221">
        <f>IF(Values_Entered,B189+1,"")</f>
        <v>169</v>
      </c>
      <c r="C190" s="222">
        <f t="shared" si="16"/>
        <v>48061</v>
      </c>
      <c r="D190" s="223">
        <f t="shared" si="23"/>
        <v>21720582.493981078</v>
      </c>
      <c r="E190" s="223">
        <f t="shared" si="17"/>
        <v>1907080.7292358116</v>
      </c>
      <c r="F190" s="223">
        <f t="shared" si="18"/>
        <v>0</v>
      </c>
      <c r="G190" s="223">
        <f t="shared" si="19"/>
        <v>1907080.7292358116</v>
      </c>
      <c r="H190" s="223">
        <f t="shared" si="20"/>
        <v>1730563.2751686135</v>
      </c>
      <c r="I190" s="223">
        <f t="shared" si="21"/>
        <v>176517.45406719821</v>
      </c>
      <c r="J190" s="223">
        <f t="shared" si="22"/>
        <v>19990019.218812466</v>
      </c>
      <c r="K190" s="208"/>
      <c r="L190" s="208"/>
    </row>
    <row r="191" spans="1:12">
      <c r="A191" s="220">
        <v>48761</v>
      </c>
      <c r="B191" s="221">
        <f>IF(Values_Entered,B190+1,"")</f>
        <v>170</v>
      </c>
      <c r="C191" s="222">
        <f t="shared" si="16"/>
        <v>48092</v>
      </c>
      <c r="D191" s="223">
        <f t="shared" si="23"/>
        <v>19990019.218812466</v>
      </c>
      <c r="E191" s="223">
        <f t="shared" si="17"/>
        <v>1907080.7292358116</v>
      </c>
      <c r="F191" s="223">
        <f t="shared" si="18"/>
        <v>0</v>
      </c>
      <c r="G191" s="223">
        <f t="shared" si="19"/>
        <v>1907080.7292358116</v>
      </c>
      <c r="H191" s="223">
        <f t="shared" si="20"/>
        <v>1744627.1071823086</v>
      </c>
      <c r="I191" s="223">
        <f t="shared" si="21"/>
        <v>162453.62205350315</v>
      </c>
      <c r="J191" s="223">
        <f t="shared" si="22"/>
        <v>18245392.111630157</v>
      </c>
      <c r="K191" s="208"/>
      <c r="L191" s="208"/>
    </row>
    <row r="192" spans="1:12">
      <c r="A192" s="220">
        <v>48792</v>
      </c>
      <c r="B192" s="221">
        <f>IF(Values_Entered,B191+1,"")</f>
        <v>171</v>
      </c>
      <c r="C192" s="222">
        <f t="shared" si="16"/>
        <v>48122</v>
      </c>
      <c r="D192" s="223">
        <f t="shared" si="23"/>
        <v>18245392.111630157</v>
      </c>
      <c r="E192" s="223">
        <f t="shared" si="17"/>
        <v>1907080.7292358116</v>
      </c>
      <c r="F192" s="223">
        <f t="shared" si="18"/>
        <v>0</v>
      </c>
      <c r="G192" s="223">
        <f t="shared" si="19"/>
        <v>1907080.7292358116</v>
      </c>
      <c r="H192" s="223">
        <f t="shared" si="20"/>
        <v>1758805.2322552332</v>
      </c>
      <c r="I192" s="223">
        <f t="shared" si="21"/>
        <v>148275.49698057843</v>
      </c>
      <c r="J192" s="223">
        <f t="shared" si="22"/>
        <v>16486586.879374923</v>
      </c>
      <c r="K192" s="208"/>
      <c r="L192" s="208"/>
    </row>
    <row r="193" spans="1:12">
      <c r="A193" s="220">
        <v>48823</v>
      </c>
      <c r="B193" s="221">
        <f>IF(Values_Entered,B192+1,"")</f>
        <v>172</v>
      </c>
      <c r="C193" s="222">
        <f t="shared" si="16"/>
        <v>48153</v>
      </c>
      <c r="D193" s="223">
        <f t="shared" si="23"/>
        <v>16486586.879374923</v>
      </c>
      <c r="E193" s="223">
        <f t="shared" si="17"/>
        <v>1907080.7292358116</v>
      </c>
      <c r="F193" s="223">
        <f t="shared" si="18"/>
        <v>0</v>
      </c>
      <c r="G193" s="223">
        <f t="shared" si="19"/>
        <v>1907080.7292358116</v>
      </c>
      <c r="H193" s="223">
        <f t="shared" si="20"/>
        <v>1773098.579216982</v>
      </c>
      <c r="I193" s="223">
        <f t="shared" si="21"/>
        <v>133982.15001882953</v>
      </c>
      <c r="J193" s="223">
        <f t="shared" si="22"/>
        <v>14713488.300157942</v>
      </c>
      <c r="K193" s="208"/>
      <c r="L193" s="208"/>
    </row>
    <row r="194" spans="1:12">
      <c r="A194" s="220">
        <v>48853</v>
      </c>
      <c r="B194" s="221">
        <f>IF(Values_Entered,B193+1,"")</f>
        <v>173</v>
      </c>
      <c r="C194" s="222">
        <f t="shared" si="16"/>
        <v>48183</v>
      </c>
      <c r="D194" s="223">
        <f t="shared" si="23"/>
        <v>14713488.300157942</v>
      </c>
      <c r="E194" s="223">
        <f t="shared" si="17"/>
        <v>1907080.7292358116</v>
      </c>
      <c r="F194" s="223">
        <f t="shared" si="18"/>
        <v>0</v>
      </c>
      <c r="G194" s="223">
        <f t="shared" si="19"/>
        <v>1907080.7292358116</v>
      </c>
      <c r="H194" s="223">
        <f t="shared" si="20"/>
        <v>1787508.0844455033</v>
      </c>
      <c r="I194" s="223">
        <f t="shared" si="21"/>
        <v>119572.64479030827</v>
      </c>
      <c r="J194" s="223">
        <f t="shared" si="22"/>
        <v>12925980.215712439</v>
      </c>
      <c r="K194" s="208"/>
      <c r="L194" s="208"/>
    </row>
    <row r="195" spans="1:12">
      <c r="A195" s="220">
        <v>48884</v>
      </c>
      <c r="B195" s="221">
        <f>IF(Values_Entered,B194+1,"")</f>
        <v>174</v>
      </c>
      <c r="C195" s="222">
        <f t="shared" si="16"/>
        <v>48214</v>
      </c>
      <c r="D195" s="223">
        <f t="shared" si="23"/>
        <v>12925980.215712439</v>
      </c>
      <c r="E195" s="223">
        <f t="shared" si="17"/>
        <v>1907080.7292358116</v>
      </c>
      <c r="F195" s="223">
        <f t="shared" si="18"/>
        <v>0</v>
      </c>
      <c r="G195" s="223">
        <f t="shared" si="19"/>
        <v>1907080.7292358116</v>
      </c>
      <c r="H195" s="223">
        <f t="shared" si="20"/>
        <v>1802034.6919284421</v>
      </c>
      <c r="I195" s="223">
        <f t="shared" si="21"/>
        <v>105046.03730736951</v>
      </c>
      <c r="J195" s="223">
        <f t="shared" si="22"/>
        <v>11123945.523783997</v>
      </c>
      <c r="K195" s="208"/>
      <c r="L195" s="208"/>
    </row>
    <row r="196" spans="1:12">
      <c r="A196" s="220">
        <v>48914</v>
      </c>
      <c r="B196" s="221">
        <f>IF(Values_Entered,B195+1,"")</f>
        <v>175</v>
      </c>
      <c r="C196" s="222">
        <f t="shared" si="16"/>
        <v>48245</v>
      </c>
      <c r="D196" s="223">
        <f t="shared" si="23"/>
        <v>11123945.523783997</v>
      </c>
      <c r="E196" s="223">
        <f t="shared" si="17"/>
        <v>1907080.7292358116</v>
      </c>
      <c r="F196" s="223">
        <f t="shared" si="18"/>
        <v>0</v>
      </c>
      <c r="G196" s="223">
        <f t="shared" si="19"/>
        <v>1907080.7292358116</v>
      </c>
      <c r="H196" s="223">
        <f t="shared" si="20"/>
        <v>1816679.3533249826</v>
      </c>
      <c r="I196" s="223">
        <f t="shared" si="21"/>
        <v>90401.375910829069</v>
      </c>
      <c r="J196" s="223">
        <f t="shared" si="22"/>
        <v>9307266.1704590134</v>
      </c>
      <c r="K196" s="208"/>
      <c r="L196" s="208"/>
    </row>
    <row r="197" spans="1:12">
      <c r="A197" s="220">
        <v>48945</v>
      </c>
      <c r="B197" s="221">
        <f>IF(Values_Entered,B196+1,"")</f>
        <v>176</v>
      </c>
      <c r="C197" s="222">
        <f t="shared" si="16"/>
        <v>48274</v>
      </c>
      <c r="D197" s="223">
        <f t="shared" si="23"/>
        <v>9307266.1704590134</v>
      </c>
      <c r="E197" s="223">
        <f t="shared" si="17"/>
        <v>1907080.7292358116</v>
      </c>
      <c r="F197" s="223">
        <f t="shared" si="18"/>
        <v>0</v>
      </c>
      <c r="G197" s="223">
        <f t="shared" si="19"/>
        <v>1907080.7292358116</v>
      </c>
      <c r="H197" s="223">
        <f t="shared" si="20"/>
        <v>1831443.0280281925</v>
      </c>
      <c r="I197" s="223">
        <f t="shared" si="21"/>
        <v>75637.701207619262</v>
      </c>
      <c r="J197" s="223">
        <f t="shared" si="22"/>
        <v>7475823.1424308214</v>
      </c>
      <c r="K197" s="208"/>
      <c r="L197" s="208"/>
    </row>
    <row r="198" spans="1:12">
      <c r="A198" s="220">
        <v>48976</v>
      </c>
      <c r="B198" s="221">
        <f>IF(Values_Entered,B197+1,"")</f>
        <v>177</v>
      </c>
      <c r="C198" s="222">
        <f t="shared" si="16"/>
        <v>48305</v>
      </c>
      <c r="D198" s="223">
        <f t="shared" si="23"/>
        <v>7475823.1424308214</v>
      </c>
      <c r="E198" s="223">
        <f t="shared" si="17"/>
        <v>1907080.7292358116</v>
      </c>
      <c r="F198" s="223">
        <f t="shared" si="18"/>
        <v>0</v>
      </c>
      <c r="G198" s="223">
        <f t="shared" si="19"/>
        <v>1907080.7292358116</v>
      </c>
      <c r="H198" s="223">
        <f t="shared" si="20"/>
        <v>1846326.6832278741</v>
      </c>
      <c r="I198" s="223">
        <f t="shared" si="21"/>
        <v>60754.046007937577</v>
      </c>
      <c r="J198" s="223">
        <f t="shared" si="22"/>
        <v>5629496.4592029471</v>
      </c>
      <c r="K198" s="208"/>
      <c r="L198" s="208"/>
    </row>
    <row r="199" spans="1:12">
      <c r="A199" s="220">
        <v>49004</v>
      </c>
      <c r="B199" s="221">
        <f>IF(Values_Entered,B198+1,"")</f>
        <v>178</v>
      </c>
      <c r="C199" s="222">
        <f t="shared" si="16"/>
        <v>48335</v>
      </c>
      <c r="D199" s="223">
        <f t="shared" si="23"/>
        <v>5629496.4592029471</v>
      </c>
      <c r="E199" s="223">
        <f t="shared" si="17"/>
        <v>1907080.7292358116</v>
      </c>
      <c r="F199" s="223">
        <f t="shared" si="18"/>
        <v>0</v>
      </c>
      <c r="G199" s="223">
        <f t="shared" si="19"/>
        <v>1907080.7292358116</v>
      </c>
      <c r="H199" s="223">
        <f t="shared" si="20"/>
        <v>1861331.2939739269</v>
      </c>
      <c r="I199" s="223">
        <f t="shared" si="21"/>
        <v>45749.435261884595</v>
      </c>
      <c r="J199" s="223">
        <f t="shared" si="22"/>
        <v>3768165.1652290202</v>
      </c>
      <c r="K199" s="208"/>
      <c r="L199" s="208"/>
    </row>
    <row r="200" spans="1:12">
      <c r="A200" s="220">
        <v>49035</v>
      </c>
      <c r="B200" s="221">
        <f>IF(Values_Entered,B199+1,"")</f>
        <v>179</v>
      </c>
      <c r="C200" s="222">
        <f t="shared" si="16"/>
        <v>48366</v>
      </c>
      <c r="D200" s="223">
        <f t="shared" si="23"/>
        <v>3768165.1652290202</v>
      </c>
      <c r="E200" s="223">
        <f t="shared" si="17"/>
        <v>1907080.7292358116</v>
      </c>
      <c r="F200" s="223">
        <f t="shared" si="18"/>
        <v>0</v>
      </c>
      <c r="G200" s="223">
        <f t="shared" si="19"/>
        <v>1907080.7292358116</v>
      </c>
      <c r="H200" s="223">
        <f t="shared" si="20"/>
        <v>1876457.8432402245</v>
      </c>
      <c r="I200" s="223">
        <f t="shared" si="21"/>
        <v>30622.885995587214</v>
      </c>
      <c r="J200" s="223">
        <f t="shared" si="22"/>
        <v>1891707.3219887957</v>
      </c>
      <c r="K200" s="208"/>
      <c r="L200" s="208"/>
    </row>
    <row r="201" spans="1:12">
      <c r="A201" s="220">
        <v>49065</v>
      </c>
      <c r="B201" s="221">
        <f>IF(Values_Entered,B200+1,"")</f>
        <v>180</v>
      </c>
      <c r="C201" s="222">
        <f t="shared" si="16"/>
        <v>48396</v>
      </c>
      <c r="D201" s="223">
        <f t="shared" si="23"/>
        <v>1891707.3219887957</v>
      </c>
      <c r="E201" s="223">
        <f t="shared" si="17"/>
        <v>1907080.7292358116</v>
      </c>
      <c r="F201" s="223">
        <f t="shared" si="18"/>
        <v>0</v>
      </c>
      <c r="G201" s="223">
        <f t="shared" si="19"/>
        <v>1891707.3219887957</v>
      </c>
      <c r="H201" s="223">
        <f t="shared" si="20"/>
        <v>1876333.9147419932</v>
      </c>
      <c r="I201" s="223">
        <f t="shared" si="21"/>
        <v>15373.407246802477</v>
      </c>
      <c r="J201" s="223">
        <f t="shared" si="22"/>
        <v>0</v>
      </c>
      <c r="K201" s="208"/>
      <c r="L201" s="208"/>
    </row>
    <row r="202" spans="1:12">
      <c r="B202" s="221">
        <f>IF(Values_Entered,B201+1,"")</f>
        <v>181</v>
      </c>
      <c r="C202" s="222">
        <f t="shared" si="16"/>
        <v>48427</v>
      </c>
      <c r="D202" s="223">
        <f t="shared" si="23"/>
        <v>0</v>
      </c>
      <c r="E202" s="223">
        <f t="shared" si="17"/>
        <v>1907080.7292358116</v>
      </c>
      <c r="F202" s="223">
        <f t="shared" si="18"/>
        <v>0</v>
      </c>
      <c r="G202" s="223">
        <f t="shared" si="19"/>
        <v>0</v>
      </c>
      <c r="H202" s="223">
        <f t="shared" si="20"/>
        <v>0</v>
      </c>
      <c r="I202" s="223">
        <f t="shared" si="21"/>
        <v>0</v>
      </c>
      <c r="J202" s="223">
        <f t="shared" si="22"/>
        <v>0</v>
      </c>
      <c r="K202" s="208"/>
      <c r="L202" s="208"/>
    </row>
    <row r="203" spans="1:12">
      <c r="B203" s="221">
        <f>IF(Values_Entered,B202+1,"")</f>
        <v>182</v>
      </c>
      <c r="C203" s="222">
        <f t="shared" si="16"/>
        <v>48458</v>
      </c>
      <c r="D203" s="223">
        <f t="shared" si="23"/>
        <v>0</v>
      </c>
      <c r="E203" s="223">
        <f t="shared" si="17"/>
        <v>1907080.7292358116</v>
      </c>
      <c r="F203" s="223">
        <f t="shared" si="18"/>
        <v>0</v>
      </c>
      <c r="G203" s="223">
        <f t="shared" si="19"/>
        <v>0</v>
      </c>
      <c r="H203" s="223">
        <f t="shared" si="20"/>
        <v>0</v>
      </c>
      <c r="I203" s="223">
        <f t="shared" si="21"/>
        <v>0</v>
      </c>
      <c r="J203" s="223">
        <f t="shared" si="22"/>
        <v>0</v>
      </c>
      <c r="K203" s="208"/>
      <c r="L203" s="208"/>
    </row>
    <row r="204" spans="1:12">
      <c r="B204" s="221">
        <f>IF(Values_Entered,B203+1,"")</f>
        <v>183</v>
      </c>
      <c r="C204" s="222">
        <f t="shared" si="16"/>
        <v>48488</v>
      </c>
      <c r="D204" s="223">
        <f t="shared" si="23"/>
        <v>0</v>
      </c>
      <c r="E204" s="223">
        <f t="shared" si="17"/>
        <v>1907080.7292358116</v>
      </c>
      <c r="F204" s="223">
        <f t="shared" si="18"/>
        <v>0</v>
      </c>
      <c r="G204" s="223">
        <f t="shared" si="19"/>
        <v>0</v>
      </c>
      <c r="H204" s="223">
        <f t="shared" si="20"/>
        <v>0</v>
      </c>
      <c r="I204" s="223">
        <f t="shared" si="21"/>
        <v>0</v>
      </c>
      <c r="J204" s="223">
        <f t="shared" si="22"/>
        <v>0</v>
      </c>
      <c r="K204" s="208"/>
      <c r="L204" s="208"/>
    </row>
    <row r="205" spans="1:12">
      <c r="B205" s="221">
        <f>IF(Values_Entered,B204+1,"")</f>
        <v>184</v>
      </c>
      <c r="C205" s="222">
        <f t="shared" si="16"/>
        <v>48519</v>
      </c>
      <c r="D205" s="223">
        <f t="shared" si="23"/>
        <v>0</v>
      </c>
      <c r="E205" s="223">
        <f t="shared" si="17"/>
        <v>1907080.7292358116</v>
      </c>
      <c r="F205" s="223">
        <f t="shared" si="18"/>
        <v>0</v>
      </c>
      <c r="G205" s="223">
        <f t="shared" si="19"/>
        <v>0</v>
      </c>
      <c r="H205" s="223">
        <f t="shared" si="20"/>
        <v>0</v>
      </c>
      <c r="I205" s="223">
        <f t="shared" si="21"/>
        <v>0</v>
      </c>
      <c r="J205" s="223">
        <f t="shared" si="22"/>
        <v>0</v>
      </c>
      <c r="K205" s="208"/>
      <c r="L205" s="208"/>
    </row>
    <row r="206" spans="1:12">
      <c r="B206" s="221">
        <f>IF(Values_Entered,B205+1,"")</f>
        <v>185</v>
      </c>
      <c r="C206" s="222">
        <f t="shared" si="16"/>
        <v>48549</v>
      </c>
      <c r="D206" s="223">
        <f t="shared" si="23"/>
        <v>0</v>
      </c>
      <c r="E206" s="223">
        <f t="shared" si="17"/>
        <v>1907080.7292358116</v>
      </c>
      <c r="F206" s="223">
        <f t="shared" si="18"/>
        <v>0</v>
      </c>
      <c r="G206" s="223">
        <f t="shared" si="19"/>
        <v>0</v>
      </c>
      <c r="H206" s="223">
        <f t="shared" si="20"/>
        <v>0</v>
      </c>
      <c r="I206" s="223">
        <f t="shared" si="21"/>
        <v>0</v>
      </c>
      <c r="J206" s="223">
        <f t="shared" si="22"/>
        <v>0</v>
      </c>
      <c r="K206" s="208"/>
      <c r="L206" s="208"/>
    </row>
    <row r="207" spans="1:12">
      <c r="B207" s="221">
        <f>IF(Values_Entered,B206+1,"")</f>
        <v>186</v>
      </c>
      <c r="C207" s="222">
        <f t="shared" si="16"/>
        <v>48580</v>
      </c>
      <c r="D207" s="223">
        <f t="shared" si="23"/>
        <v>0</v>
      </c>
      <c r="E207" s="223">
        <f t="shared" si="17"/>
        <v>1907080.7292358116</v>
      </c>
      <c r="F207" s="223">
        <f t="shared" si="18"/>
        <v>0</v>
      </c>
      <c r="G207" s="223">
        <f t="shared" si="19"/>
        <v>0</v>
      </c>
      <c r="H207" s="223">
        <f t="shared" si="20"/>
        <v>0</v>
      </c>
      <c r="I207" s="223">
        <f t="shared" si="21"/>
        <v>0</v>
      </c>
      <c r="J207" s="223">
        <f t="shared" si="22"/>
        <v>0</v>
      </c>
      <c r="K207" s="208"/>
      <c r="L207" s="208"/>
    </row>
    <row r="208" spans="1:12">
      <c r="B208" s="221">
        <f>IF(Values_Entered,B207+1,"")</f>
        <v>187</v>
      </c>
      <c r="C208" s="222">
        <f t="shared" si="16"/>
        <v>48611</v>
      </c>
      <c r="D208" s="223">
        <f t="shared" si="23"/>
        <v>0</v>
      </c>
      <c r="E208" s="223">
        <f t="shared" si="17"/>
        <v>1907080.7292358116</v>
      </c>
      <c r="F208" s="223">
        <f t="shared" si="18"/>
        <v>0</v>
      </c>
      <c r="G208" s="223">
        <f t="shared" si="19"/>
        <v>0</v>
      </c>
      <c r="H208" s="223">
        <f t="shared" si="20"/>
        <v>0</v>
      </c>
      <c r="I208" s="223">
        <f t="shared" si="21"/>
        <v>0</v>
      </c>
      <c r="J208" s="223">
        <f t="shared" si="22"/>
        <v>0</v>
      </c>
      <c r="K208" s="208"/>
      <c r="L208" s="208"/>
    </row>
    <row r="209" spans="2:12">
      <c r="B209" s="221">
        <f>IF(Values_Entered,B208+1,"")</f>
        <v>188</v>
      </c>
      <c r="C209" s="222">
        <f t="shared" si="16"/>
        <v>48639</v>
      </c>
      <c r="D209" s="223">
        <f t="shared" si="23"/>
        <v>0</v>
      </c>
      <c r="E209" s="223">
        <f t="shared" si="17"/>
        <v>1907080.7292358116</v>
      </c>
      <c r="F209" s="223">
        <f t="shared" si="18"/>
        <v>0</v>
      </c>
      <c r="G209" s="223">
        <f t="shared" si="19"/>
        <v>0</v>
      </c>
      <c r="H209" s="223">
        <f t="shared" si="20"/>
        <v>0</v>
      </c>
      <c r="I209" s="223">
        <f t="shared" si="21"/>
        <v>0</v>
      </c>
      <c r="J209" s="223">
        <f t="shared" si="22"/>
        <v>0</v>
      </c>
      <c r="K209" s="208"/>
      <c r="L209" s="208"/>
    </row>
    <row r="210" spans="2:12">
      <c r="B210" s="221">
        <f>IF(Values_Entered,B209+1,"")</f>
        <v>189</v>
      </c>
      <c r="C210" s="222">
        <f t="shared" si="16"/>
        <v>48670</v>
      </c>
      <c r="D210" s="223">
        <f t="shared" si="23"/>
        <v>0</v>
      </c>
      <c r="E210" s="223">
        <f t="shared" si="17"/>
        <v>1907080.7292358116</v>
      </c>
      <c r="F210" s="223">
        <f t="shared" si="18"/>
        <v>0</v>
      </c>
      <c r="G210" s="223">
        <f t="shared" si="19"/>
        <v>0</v>
      </c>
      <c r="H210" s="223">
        <f t="shared" si="20"/>
        <v>0</v>
      </c>
      <c r="I210" s="223">
        <f t="shared" si="21"/>
        <v>0</v>
      </c>
      <c r="J210" s="223">
        <f t="shared" si="22"/>
        <v>0</v>
      </c>
      <c r="K210" s="208"/>
      <c r="L210" s="208"/>
    </row>
    <row r="211" spans="2:12">
      <c r="B211" s="221">
        <f>IF(Values_Entered,B210+1,"")</f>
        <v>190</v>
      </c>
      <c r="C211" s="222">
        <f t="shared" si="16"/>
        <v>48700</v>
      </c>
      <c r="D211" s="223">
        <f t="shared" si="23"/>
        <v>0</v>
      </c>
      <c r="E211" s="223">
        <f t="shared" si="17"/>
        <v>1907080.7292358116</v>
      </c>
      <c r="F211" s="223">
        <f t="shared" si="18"/>
        <v>0</v>
      </c>
      <c r="G211" s="223">
        <f t="shared" si="19"/>
        <v>0</v>
      </c>
      <c r="H211" s="223">
        <f t="shared" si="20"/>
        <v>0</v>
      </c>
      <c r="I211" s="223">
        <f t="shared" si="21"/>
        <v>0</v>
      </c>
      <c r="J211" s="223">
        <f t="shared" si="22"/>
        <v>0</v>
      </c>
      <c r="K211" s="208"/>
      <c r="L211" s="208"/>
    </row>
    <row r="212" spans="2:12">
      <c r="B212" s="221">
        <f>IF(Values_Entered,B211+1,"")</f>
        <v>191</v>
      </c>
      <c r="C212" s="222">
        <f t="shared" si="16"/>
        <v>48731</v>
      </c>
      <c r="D212" s="223">
        <f t="shared" si="23"/>
        <v>0</v>
      </c>
      <c r="E212" s="223">
        <f t="shared" si="17"/>
        <v>1907080.7292358116</v>
      </c>
      <c r="F212" s="223">
        <f t="shared" si="18"/>
        <v>0</v>
      </c>
      <c r="G212" s="223">
        <f t="shared" si="19"/>
        <v>0</v>
      </c>
      <c r="H212" s="223">
        <f t="shared" si="20"/>
        <v>0</v>
      </c>
      <c r="I212" s="223">
        <f t="shared" si="21"/>
        <v>0</v>
      </c>
      <c r="J212" s="223">
        <f t="shared" si="22"/>
        <v>0</v>
      </c>
      <c r="K212" s="208"/>
      <c r="L212" s="208"/>
    </row>
    <row r="213" spans="2:12">
      <c r="B213" s="221">
        <f>IF(Values_Entered,B212+1,"")</f>
        <v>192</v>
      </c>
      <c r="C213" s="222">
        <f t="shared" si="16"/>
        <v>48761</v>
      </c>
      <c r="D213" s="223">
        <f t="shared" si="23"/>
        <v>0</v>
      </c>
      <c r="E213" s="223">
        <f t="shared" si="17"/>
        <v>1907080.7292358116</v>
      </c>
      <c r="F213" s="223">
        <f t="shared" si="18"/>
        <v>0</v>
      </c>
      <c r="G213" s="223">
        <f t="shared" si="19"/>
        <v>0</v>
      </c>
      <c r="H213" s="223">
        <f t="shared" si="20"/>
        <v>0</v>
      </c>
      <c r="I213" s="223">
        <f t="shared" si="21"/>
        <v>0</v>
      </c>
      <c r="J213" s="223">
        <f t="shared" si="22"/>
        <v>0</v>
      </c>
      <c r="K213" s="208"/>
      <c r="L213" s="208"/>
    </row>
    <row r="214" spans="2:12">
      <c r="B214" s="221">
        <f>IF(Values_Entered,B213+1,"")</f>
        <v>193</v>
      </c>
      <c r="C214" s="222">
        <f t="shared" ref="C214:C277" si="24">IF(Pay_Num&lt;&gt;"",DATE(YEAR(Loan_Start),MONTH(Loan_Start)+(Pay_Num)*12/Num_Pmt_Per_Year,DAY(Loan_Start)),"")</f>
        <v>48792</v>
      </c>
      <c r="D214" s="223">
        <f t="shared" si="23"/>
        <v>0</v>
      </c>
      <c r="E214" s="223">
        <f t="shared" ref="E214:E277" si="25">IF(Pay_Num&lt;&gt;"",Scheduled_Monthly_Payment,"")</f>
        <v>1907080.7292358116</v>
      </c>
      <c r="F214" s="223">
        <f t="shared" ref="F214:F277" si="26">IF(AND(Pay_Num&lt;&gt;"",Sched_Pay+Scheduled_Extra_Payments&lt;Beg_Bal),Scheduled_Extra_Payments,IF(AND(Pay_Num&lt;&gt;"",Beg_Bal-Sched_Pay&gt;0),Beg_Bal-Sched_Pay,IF(Pay_Num&lt;&gt;"",0,"")))</f>
        <v>0</v>
      </c>
      <c r="G214" s="223">
        <f t="shared" ref="G214:G277" si="27">IF(AND(Pay_Num&lt;&gt;"",Sched_Pay+Extra_Pay&lt;Beg_Bal),Sched_Pay+Extra_Pay,IF(Pay_Num&lt;&gt;"",Beg_Bal,""))</f>
        <v>0</v>
      </c>
      <c r="H214" s="223">
        <f t="shared" ref="H214:H277" si="28">IF(Pay_Num&lt;&gt;"",Total_Pay-Int,"")</f>
        <v>0</v>
      </c>
      <c r="I214" s="223">
        <f t="shared" ref="I214:I277" si="29">IF(Pay_Num&lt;&gt;"",Beg_Bal*NOMINAL(Interest_Rate,Num_Pmt_Per_Year)/Num_Pmt_Per_Year,"")</f>
        <v>0</v>
      </c>
      <c r="J214" s="223">
        <f t="shared" ref="J214:J277" si="30">IF(AND(Pay_Num&lt;&gt;"",Sched_Pay+Extra_Pay&lt;Beg_Bal),Beg_Bal-Princ,IF(Pay_Num&lt;&gt;"",0,""))</f>
        <v>0</v>
      </c>
      <c r="K214" s="208"/>
      <c r="L214" s="208"/>
    </row>
    <row r="215" spans="2:12">
      <c r="B215" s="221">
        <f>IF(Values_Entered,B214+1,"")</f>
        <v>194</v>
      </c>
      <c r="C215" s="222">
        <f t="shared" si="24"/>
        <v>48823</v>
      </c>
      <c r="D215" s="223">
        <f t="shared" ref="D215:D278" si="31">IF(Pay_Num&lt;&gt;"",J214,"")</f>
        <v>0</v>
      </c>
      <c r="E215" s="223">
        <f t="shared" si="25"/>
        <v>1907080.7292358116</v>
      </c>
      <c r="F215" s="223">
        <f t="shared" si="26"/>
        <v>0</v>
      </c>
      <c r="G215" s="223">
        <f t="shared" si="27"/>
        <v>0</v>
      </c>
      <c r="H215" s="223">
        <f t="shared" si="28"/>
        <v>0</v>
      </c>
      <c r="I215" s="223">
        <f t="shared" si="29"/>
        <v>0</v>
      </c>
      <c r="J215" s="223">
        <f t="shared" si="30"/>
        <v>0</v>
      </c>
      <c r="K215" s="208"/>
      <c r="L215" s="208"/>
    </row>
    <row r="216" spans="2:12">
      <c r="B216" s="221">
        <f>IF(Values_Entered,B215+1,"")</f>
        <v>195</v>
      </c>
      <c r="C216" s="222">
        <f t="shared" si="24"/>
        <v>48853</v>
      </c>
      <c r="D216" s="223">
        <f t="shared" si="31"/>
        <v>0</v>
      </c>
      <c r="E216" s="223">
        <f t="shared" si="25"/>
        <v>1907080.7292358116</v>
      </c>
      <c r="F216" s="223">
        <f t="shared" si="26"/>
        <v>0</v>
      </c>
      <c r="G216" s="223">
        <f t="shared" si="27"/>
        <v>0</v>
      </c>
      <c r="H216" s="223">
        <f t="shared" si="28"/>
        <v>0</v>
      </c>
      <c r="I216" s="223">
        <f t="shared" si="29"/>
        <v>0</v>
      </c>
      <c r="J216" s="223">
        <f t="shared" si="30"/>
        <v>0</v>
      </c>
      <c r="K216" s="208"/>
      <c r="L216" s="208"/>
    </row>
    <row r="217" spans="2:12">
      <c r="B217" s="221">
        <f>IF(Values_Entered,B216+1,"")</f>
        <v>196</v>
      </c>
      <c r="C217" s="222">
        <f t="shared" si="24"/>
        <v>48884</v>
      </c>
      <c r="D217" s="223">
        <f t="shared" si="31"/>
        <v>0</v>
      </c>
      <c r="E217" s="223">
        <f t="shared" si="25"/>
        <v>1907080.7292358116</v>
      </c>
      <c r="F217" s="223">
        <f t="shared" si="26"/>
        <v>0</v>
      </c>
      <c r="G217" s="223">
        <f t="shared" si="27"/>
        <v>0</v>
      </c>
      <c r="H217" s="223">
        <f t="shared" si="28"/>
        <v>0</v>
      </c>
      <c r="I217" s="223">
        <f t="shared" si="29"/>
        <v>0</v>
      </c>
      <c r="J217" s="223">
        <f t="shared" si="30"/>
        <v>0</v>
      </c>
      <c r="K217" s="208"/>
      <c r="L217" s="208"/>
    </row>
    <row r="218" spans="2:12">
      <c r="B218" s="221">
        <f>IF(Values_Entered,B217+1,"")</f>
        <v>197</v>
      </c>
      <c r="C218" s="222">
        <f t="shared" si="24"/>
        <v>48914</v>
      </c>
      <c r="D218" s="223">
        <f t="shared" si="31"/>
        <v>0</v>
      </c>
      <c r="E218" s="223">
        <f t="shared" si="25"/>
        <v>1907080.7292358116</v>
      </c>
      <c r="F218" s="223">
        <f t="shared" si="26"/>
        <v>0</v>
      </c>
      <c r="G218" s="223">
        <f t="shared" si="27"/>
        <v>0</v>
      </c>
      <c r="H218" s="223">
        <f t="shared" si="28"/>
        <v>0</v>
      </c>
      <c r="I218" s="223">
        <f t="shared" si="29"/>
        <v>0</v>
      </c>
      <c r="J218" s="223">
        <f t="shared" si="30"/>
        <v>0</v>
      </c>
      <c r="K218" s="208"/>
      <c r="L218" s="208"/>
    </row>
    <row r="219" spans="2:12">
      <c r="B219" s="221">
        <f>IF(Values_Entered,B218+1,"")</f>
        <v>198</v>
      </c>
      <c r="C219" s="222">
        <f t="shared" si="24"/>
        <v>48945</v>
      </c>
      <c r="D219" s="223">
        <f t="shared" si="31"/>
        <v>0</v>
      </c>
      <c r="E219" s="223">
        <f t="shared" si="25"/>
        <v>1907080.7292358116</v>
      </c>
      <c r="F219" s="223">
        <f t="shared" si="26"/>
        <v>0</v>
      </c>
      <c r="G219" s="223">
        <f t="shared" si="27"/>
        <v>0</v>
      </c>
      <c r="H219" s="223">
        <f t="shared" si="28"/>
        <v>0</v>
      </c>
      <c r="I219" s="223">
        <f t="shared" si="29"/>
        <v>0</v>
      </c>
      <c r="J219" s="223">
        <f t="shared" si="30"/>
        <v>0</v>
      </c>
      <c r="K219" s="208"/>
      <c r="L219" s="208"/>
    </row>
    <row r="220" spans="2:12">
      <c r="B220" s="221">
        <f>IF(Values_Entered,B219+1,"")</f>
        <v>199</v>
      </c>
      <c r="C220" s="222">
        <f t="shared" si="24"/>
        <v>48976</v>
      </c>
      <c r="D220" s="223">
        <f t="shared" si="31"/>
        <v>0</v>
      </c>
      <c r="E220" s="223">
        <f t="shared" si="25"/>
        <v>1907080.7292358116</v>
      </c>
      <c r="F220" s="223">
        <f t="shared" si="26"/>
        <v>0</v>
      </c>
      <c r="G220" s="223">
        <f t="shared" si="27"/>
        <v>0</v>
      </c>
      <c r="H220" s="223">
        <f t="shared" si="28"/>
        <v>0</v>
      </c>
      <c r="I220" s="223">
        <f t="shared" si="29"/>
        <v>0</v>
      </c>
      <c r="J220" s="223">
        <f t="shared" si="30"/>
        <v>0</v>
      </c>
      <c r="K220" s="208"/>
      <c r="L220" s="208"/>
    </row>
    <row r="221" spans="2:12">
      <c r="B221" s="221">
        <f>IF(Values_Entered,B220+1,"")</f>
        <v>200</v>
      </c>
      <c r="C221" s="222">
        <f t="shared" si="24"/>
        <v>49004</v>
      </c>
      <c r="D221" s="223">
        <f t="shared" si="31"/>
        <v>0</v>
      </c>
      <c r="E221" s="223">
        <f t="shared" si="25"/>
        <v>1907080.7292358116</v>
      </c>
      <c r="F221" s="223">
        <f t="shared" si="26"/>
        <v>0</v>
      </c>
      <c r="G221" s="223">
        <f t="shared" si="27"/>
        <v>0</v>
      </c>
      <c r="H221" s="223">
        <f t="shared" si="28"/>
        <v>0</v>
      </c>
      <c r="I221" s="223">
        <f t="shared" si="29"/>
        <v>0</v>
      </c>
      <c r="J221" s="223">
        <f t="shared" si="30"/>
        <v>0</v>
      </c>
      <c r="K221" s="208"/>
      <c r="L221" s="208"/>
    </row>
    <row r="222" spans="2:12">
      <c r="B222" s="221">
        <f>IF(Values_Entered,B221+1,"")</f>
        <v>201</v>
      </c>
      <c r="C222" s="222">
        <f t="shared" si="24"/>
        <v>49035</v>
      </c>
      <c r="D222" s="223">
        <f t="shared" si="31"/>
        <v>0</v>
      </c>
      <c r="E222" s="223">
        <f t="shared" si="25"/>
        <v>1907080.7292358116</v>
      </c>
      <c r="F222" s="223">
        <f t="shared" si="26"/>
        <v>0</v>
      </c>
      <c r="G222" s="223">
        <f t="shared" si="27"/>
        <v>0</v>
      </c>
      <c r="H222" s="223">
        <f t="shared" si="28"/>
        <v>0</v>
      </c>
      <c r="I222" s="223">
        <f t="shared" si="29"/>
        <v>0</v>
      </c>
      <c r="J222" s="223">
        <f t="shared" si="30"/>
        <v>0</v>
      </c>
      <c r="K222" s="208"/>
      <c r="L222" s="208"/>
    </row>
    <row r="223" spans="2:12">
      <c r="B223" s="221">
        <f>IF(Values_Entered,B222+1,"")</f>
        <v>202</v>
      </c>
      <c r="C223" s="222">
        <f t="shared" si="24"/>
        <v>49065</v>
      </c>
      <c r="D223" s="223">
        <f t="shared" si="31"/>
        <v>0</v>
      </c>
      <c r="E223" s="223">
        <f t="shared" si="25"/>
        <v>1907080.7292358116</v>
      </c>
      <c r="F223" s="223">
        <f t="shared" si="26"/>
        <v>0</v>
      </c>
      <c r="G223" s="223">
        <f t="shared" si="27"/>
        <v>0</v>
      </c>
      <c r="H223" s="223">
        <f t="shared" si="28"/>
        <v>0</v>
      </c>
      <c r="I223" s="223">
        <f t="shared" si="29"/>
        <v>0</v>
      </c>
      <c r="J223" s="223">
        <f t="shared" si="30"/>
        <v>0</v>
      </c>
      <c r="K223" s="208"/>
      <c r="L223" s="208"/>
    </row>
    <row r="224" spans="2:12">
      <c r="B224" s="221">
        <f>IF(Values_Entered,B223+1,"")</f>
        <v>203</v>
      </c>
      <c r="C224" s="222">
        <f t="shared" si="24"/>
        <v>49096</v>
      </c>
      <c r="D224" s="223">
        <f t="shared" si="31"/>
        <v>0</v>
      </c>
      <c r="E224" s="223">
        <f t="shared" si="25"/>
        <v>1907080.7292358116</v>
      </c>
      <c r="F224" s="223">
        <f t="shared" si="26"/>
        <v>0</v>
      </c>
      <c r="G224" s="223">
        <f t="shared" si="27"/>
        <v>0</v>
      </c>
      <c r="H224" s="223">
        <f t="shared" si="28"/>
        <v>0</v>
      </c>
      <c r="I224" s="223">
        <f t="shared" si="29"/>
        <v>0</v>
      </c>
      <c r="J224" s="223">
        <f t="shared" si="30"/>
        <v>0</v>
      </c>
      <c r="K224" s="208"/>
      <c r="L224" s="208"/>
    </row>
    <row r="225" spans="2:12">
      <c r="B225" s="221">
        <f>IF(Values_Entered,B224+1,"")</f>
        <v>204</v>
      </c>
      <c r="C225" s="222">
        <f t="shared" si="24"/>
        <v>49126</v>
      </c>
      <c r="D225" s="223">
        <f t="shared" si="31"/>
        <v>0</v>
      </c>
      <c r="E225" s="223">
        <f t="shared" si="25"/>
        <v>1907080.7292358116</v>
      </c>
      <c r="F225" s="223">
        <f t="shared" si="26"/>
        <v>0</v>
      </c>
      <c r="G225" s="223">
        <f t="shared" si="27"/>
        <v>0</v>
      </c>
      <c r="H225" s="223">
        <f t="shared" si="28"/>
        <v>0</v>
      </c>
      <c r="I225" s="223">
        <f t="shared" si="29"/>
        <v>0</v>
      </c>
      <c r="J225" s="223">
        <f t="shared" si="30"/>
        <v>0</v>
      </c>
      <c r="K225" s="208"/>
      <c r="L225" s="208"/>
    </row>
    <row r="226" spans="2:12">
      <c r="B226" s="221">
        <f>IF(Values_Entered,B225+1,"")</f>
        <v>205</v>
      </c>
      <c r="C226" s="222">
        <f t="shared" si="24"/>
        <v>49157</v>
      </c>
      <c r="D226" s="223">
        <f t="shared" si="31"/>
        <v>0</v>
      </c>
      <c r="E226" s="223">
        <f t="shared" si="25"/>
        <v>1907080.7292358116</v>
      </c>
      <c r="F226" s="223">
        <f t="shared" si="26"/>
        <v>0</v>
      </c>
      <c r="G226" s="223">
        <f t="shared" si="27"/>
        <v>0</v>
      </c>
      <c r="H226" s="223">
        <f t="shared" si="28"/>
        <v>0</v>
      </c>
      <c r="I226" s="223">
        <f t="shared" si="29"/>
        <v>0</v>
      </c>
      <c r="J226" s="223">
        <f t="shared" si="30"/>
        <v>0</v>
      </c>
      <c r="K226" s="208"/>
      <c r="L226" s="208"/>
    </row>
    <row r="227" spans="2:12">
      <c r="B227" s="221">
        <f>IF(Values_Entered,B226+1,"")</f>
        <v>206</v>
      </c>
      <c r="C227" s="222">
        <f t="shared" si="24"/>
        <v>49188</v>
      </c>
      <c r="D227" s="223">
        <f t="shared" si="31"/>
        <v>0</v>
      </c>
      <c r="E227" s="223">
        <f t="shared" si="25"/>
        <v>1907080.7292358116</v>
      </c>
      <c r="F227" s="223">
        <f t="shared" si="26"/>
        <v>0</v>
      </c>
      <c r="G227" s="223">
        <f t="shared" si="27"/>
        <v>0</v>
      </c>
      <c r="H227" s="223">
        <f t="shared" si="28"/>
        <v>0</v>
      </c>
      <c r="I227" s="223">
        <f t="shared" si="29"/>
        <v>0</v>
      </c>
      <c r="J227" s="223">
        <f t="shared" si="30"/>
        <v>0</v>
      </c>
      <c r="K227" s="208"/>
      <c r="L227" s="208"/>
    </row>
    <row r="228" spans="2:12">
      <c r="B228" s="221">
        <f>IF(Values_Entered,B227+1,"")</f>
        <v>207</v>
      </c>
      <c r="C228" s="222">
        <f t="shared" si="24"/>
        <v>49218</v>
      </c>
      <c r="D228" s="223">
        <f t="shared" si="31"/>
        <v>0</v>
      </c>
      <c r="E228" s="223">
        <f t="shared" si="25"/>
        <v>1907080.7292358116</v>
      </c>
      <c r="F228" s="223">
        <f t="shared" si="26"/>
        <v>0</v>
      </c>
      <c r="G228" s="223">
        <f t="shared" si="27"/>
        <v>0</v>
      </c>
      <c r="H228" s="223">
        <f t="shared" si="28"/>
        <v>0</v>
      </c>
      <c r="I228" s="223">
        <f t="shared" si="29"/>
        <v>0</v>
      </c>
      <c r="J228" s="223">
        <f t="shared" si="30"/>
        <v>0</v>
      </c>
      <c r="K228" s="208"/>
      <c r="L228" s="208"/>
    </row>
    <row r="229" spans="2:12">
      <c r="B229" s="221">
        <f>IF(Values_Entered,B228+1,"")</f>
        <v>208</v>
      </c>
      <c r="C229" s="222">
        <f t="shared" si="24"/>
        <v>49249</v>
      </c>
      <c r="D229" s="223">
        <f t="shared" si="31"/>
        <v>0</v>
      </c>
      <c r="E229" s="223">
        <f t="shared" si="25"/>
        <v>1907080.7292358116</v>
      </c>
      <c r="F229" s="223">
        <f t="shared" si="26"/>
        <v>0</v>
      </c>
      <c r="G229" s="223">
        <f t="shared" si="27"/>
        <v>0</v>
      </c>
      <c r="H229" s="223">
        <f t="shared" si="28"/>
        <v>0</v>
      </c>
      <c r="I229" s="223">
        <f t="shared" si="29"/>
        <v>0</v>
      </c>
      <c r="J229" s="223">
        <f t="shared" si="30"/>
        <v>0</v>
      </c>
      <c r="K229" s="208"/>
      <c r="L229" s="208"/>
    </row>
    <row r="230" spans="2:12">
      <c r="B230" s="221">
        <f>IF(Values_Entered,B229+1,"")</f>
        <v>209</v>
      </c>
      <c r="C230" s="222">
        <f t="shared" si="24"/>
        <v>49279</v>
      </c>
      <c r="D230" s="223">
        <f t="shared" si="31"/>
        <v>0</v>
      </c>
      <c r="E230" s="223">
        <f t="shared" si="25"/>
        <v>1907080.7292358116</v>
      </c>
      <c r="F230" s="223">
        <f t="shared" si="26"/>
        <v>0</v>
      </c>
      <c r="G230" s="223">
        <f t="shared" si="27"/>
        <v>0</v>
      </c>
      <c r="H230" s="223">
        <f t="shared" si="28"/>
        <v>0</v>
      </c>
      <c r="I230" s="223">
        <f t="shared" si="29"/>
        <v>0</v>
      </c>
      <c r="J230" s="223">
        <f t="shared" si="30"/>
        <v>0</v>
      </c>
      <c r="K230" s="208"/>
      <c r="L230" s="208"/>
    </row>
    <row r="231" spans="2:12">
      <c r="B231" s="221">
        <f>IF(Values_Entered,B230+1,"")</f>
        <v>210</v>
      </c>
      <c r="C231" s="222">
        <f t="shared" si="24"/>
        <v>49310</v>
      </c>
      <c r="D231" s="223">
        <f t="shared" si="31"/>
        <v>0</v>
      </c>
      <c r="E231" s="223">
        <f t="shared" si="25"/>
        <v>1907080.7292358116</v>
      </c>
      <c r="F231" s="223">
        <f t="shared" si="26"/>
        <v>0</v>
      </c>
      <c r="G231" s="223">
        <f t="shared" si="27"/>
        <v>0</v>
      </c>
      <c r="H231" s="223">
        <f t="shared" si="28"/>
        <v>0</v>
      </c>
      <c r="I231" s="223">
        <f t="shared" si="29"/>
        <v>0</v>
      </c>
      <c r="J231" s="223">
        <f t="shared" si="30"/>
        <v>0</v>
      </c>
      <c r="K231" s="208"/>
      <c r="L231" s="208"/>
    </row>
    <row r="232" spans="2:12">
      <c r="B232" s="221">
        <f>IF(Values_Entered,B231+1,"")</f>
        <v>211</v>
      </c>
      <c r="C232" s="222">
        <f t="shared" si="24"/>
        <v>49341</v>
      </c>
      <c r="D232" s="223">
        <f t="shared" si="31"/>
        <v>0</v>
      </c>
      <c r="E232" s="223">
        <f t="shared" si="25"/>
        <v>1907080.7292358116</v>
      </c>
      <c r="F232" s="223">
        <f t="shared" si="26"/>
        <v>0</v>
      </c>
      <c r="G232" s="223">
        <f t="shared" si="27"/>
        <v>0</v>
      </c>
      <c r="H232" s="223">
        <f t="shared" si="28"/>
        <v>0</v>
      </c>
      <c r="I232" s="223">
        <f t="shared" si="29"/>
        <v>0</v>
      </c>
      <c r="J232" s="223">
        <f t="shared" si="30"/>
        <v>0</v>
      </c>
      <c r="K232" s="208"/>
      <c r="L232" s="208"/>
    </row>
    <row r="233" spans="2:12">
      <c r="B233" s="221">
        <f>IF(Values_Entered,B232+1,"")</f>
        <v>212</v>
      </c>
      <c r="C233" s="222">
        <f t="shared" si="24"/>
        <v>49369</v>
      </c>
      <c r="D233" s="223">
        <f t="shared" si="31"/>
        <v>0</v>
      </c>
      <c r="E233" s="223">
        <f t="shared" si="25"/>
        <v>1907080.7292358116</v>
      </c>
      <c r="F233" s="223">
        <f t="shared" si="26"/>
        <v>0</v>
      </c>
      <c r="G233" s="223">
        <f t="shared" si="27"/>
        <v>0</v>
      </c>
      <c r="H233" s="223">
        <f t="shared" si="28"/>
        <v>0</v>
      </c>
      <c r="I233" s="223">
        <f t="shared" si="29"/>
        <v>0</v>
      </c>
      <c r="J233" s="223">
        <f t="shared" si="30"/>
        <v>0</v>
      </c>
      <c r="K233" s="208"/>
      <c r="L233" s="208"/>
    </row>
    <row r="234" spans="2:12">
      <c r="B234" s="221">
        <f>IF(Values_Entered,B233+1,"")</f>
        <v>213</v>
      </c>
      <c r="C234" s="222">
        <f t="shared" si="24"/>
        <v>49400</v>
      </c>
      <c r="D234" s="223">
        <f t="shared" si="31"/>
        <v>0</v>
      </c>
      <c r="E234" s="223">
        <f t="shared" si="25"/>
        <v>1907080.7292358116</v>
      </c>
      <c r="F234" s="223">
        <f t="shared" si="26"/>
        <v>0</v>
      </c>
      <c r="G234" s="223">
        <f t="shared" si="27"/>
        <v>0</v>
      </c>
      <c r="H234" s="223">
        <f t="shared" si="28"/>
        <v>0</v>
      </c>
      <c r="I234" s="223">
        <f t="shared" si="29"/>
        <v>0</v>
      </c>
      <c r="J234" s="223">
        <f t="shared" si="30"/>
        <v>0</v>
      </c>
      <c r="K234" s="208"/>
      <c r="L234" s="208"/>
    </row>
    <row r="235" spans="2:12">
      <c r="B235" s="221">
        <f>IF(Values_Entered,B234+1,"")</f>
        <v>214</v>
      </c>
      <c r="C235" s="222">
        <f t="shared" si="24"/>
        <v>49430</v>
      </c>
      <c r="D235" s="223">
        <f t="shared" si="31"/>
        <v>0</v>
      </c>
      <c r="E235" s="223">
        <f t="shared" si="25"/>
        <v>1907080.7292358116</v>
      </c>
      <c r="F235" s="223">
        <f t="shared" si="26"/>
        <v>0</v>
      </c>
      <c r="G235" s="223">
        <f t="shared" si="27"/>
        <v>0</v>
      </c>
      <c r="H235" s="223">
        <f t="shared" si="28"/>
        <v>0</v>
      </c>
      <c r="I235" s="223">
        <f t="shared" si="29"/>
        <v>0</v>
      </c>
      <c r="J235" s="223">
        <f t="shared" si="30"/>
        <v>0</v>
      </c>
      <c r="K235" s="208"/>
      <c r="L235" s="208"/>
    </row>
    <row r="236" spans="2:12">
      <c r="B236" s="221">
        <f>IF(Values_Entered,B235+1,"")</f>
        <v>215</v>
      </c>
      <c r="C236" s="222">
        <f t="shared" si="24"/>
        <v>49461</v>
      </c>
      <c r="D236" s="223">
        <f t="shared" si="31"/>
        <v>0</v>
      </c>
      <c r="E236" s="223">
        <f t="shared" si="25"/>
        <v>1907080.7292358116</v>
      </c>
      <c r="F236" s="223">
        <f t="shared" si="26"/>
        <v>0</v>
      </c>
      <c r="G236" s="223">
        <f t="shared" si="27"/>
        <v>0</v>
      </c>
      <c r="H236" s="223">
        <f t="shared" si="28"/>
        <v>0</v>
      </c>
      <c r="I236" s="223">
        <f t="shared" si="29"/>
        <v>0</v>
      </c>
      <c r="J236" s="223">
        <f t="shared" si="30"/>
        <v>0</v>
      </c>
      <c r="K236" s="208"/>
      <c r="L236" s="208"/>
    </row>
    <row r="237" spans="2:12">
      <c r="B237" s="221">
        <f>IF(Values_Entered,B236+1,"")</f>
        <v>216</v>
      </c>
      <c r="C237" s="222">
        <f t="shared" si="24"/>
        <v>49491</v>
      </c>
      <c r="D237" s="223">
        <f t="shared" si="31"/>
        <v>0</v>
      </c>
      <c r="E237" s="223">
        <f t="shared" si="25"/>
        <v>1907080.7292358116</v>
      </c>
      <c r="F237" s="223">
        <f t="shared" si="26"/>
        <v>0</v>
      </c>
      <c r="G237" s="223">
        <f t="shared" si="27"/>
        <v>0</v>
      </c>
      <c r="H237" s="223">
        <f t="shared" si="28"/>
        <v>0</v>
      </c>
      <c r="I237" s="223">
        <f t="shared" si="29"/>
        <v>0</v>
      </c>
      <c r="J237" s="223">
        <f t="shared" si="30"/>
        <v>0</v>
      </c>
      <c r="K237" s="208"/>
      <c r="L237" s="208"/>
    </row>
    <row r="238" spans="2:12">
      <c r="B238" s="221">
        <f>IF(Values_Entered,B237+1,"")</f>
        <v>217</v>
      </c>
      <c r="C238" s="222">
        <f t="shared" si="24"/>
        <v>49522</v>
      </c>
      <c r="D238" s="223">
        <f t="shared" si="31"/>
        <v>0</v>
      </c>
      <c r="E238" s="223">
        <f t="shared" si="25"/>
        <v>1907080.7292358116</v>
      </c>
      <c r="F238" s="223">
        <f t="shared" si="26"/>
        <v>0</v>
      </c>
      <c r="G238" s="223">
        <f t="shared" si="27"/>
        <v>0</v>
      </c>
      <c r="H238" s="223">
        <f t="shared" si="28"/>
        <v>0</v>
      </c>
      <c r="I238" s="223">
        <f t="shared" si="29"/>
        <v>0</v>
      </c>
      <c r="J238" s="223">
        <f t="shared" si="30"/>
        <v>0</v>
      </c>
      <c r="K238" s="208"/>
      <c r="L238" s="208"/>
    </row>
    <row r="239" spans="2:12">
      <c r="B239" s="221">
        <f>IF(Values_Entered,B238+1,"")</f>
        <v>218</v>
      </c>
      <c r="C239" s="222">
        <f t="shared" si="24"/>
        <v>49553</v>
      </c>
      <c r="D239" s="223">
        <f t="shared" si="31"/>
        <v>0</v>
      </c>
      <c r="E239" s="223">
        <f t="shared" si="25"/>
        <v>1907080.7292358116</v>
      </c>
      <c r="F239" s="223">
        <f t="shared" si="26"/>
        <v>0</v>
      </c>
      <c r="G239" s="223">
        <f t="shared" si="27"/>
        <v>0</v>
      </c>
      <c r="H239" s="223">
        <f t="shared" si="28"/>
        <v>0</v>
      </c>
      <c r="I239" s="223">
        <f t="shared" si="29"/>
        <v>0</v>
      </c>
      <c r="J239" s="223">
        <f t="shared" si="30"/>
        <v>0</v>
      </c>
      <c r="K239" s="208"/>
      <c r="L239" s="208"/>
    </row>
    <row r="240" spans="2:12">
      <c r="B240" s="221">
        <f>IF(Values_Entered,B239+1,"")</f>
        <v>219</v>
      </c>
      <c r="C240" s="222">
        <f t="shared" si="24"/>
        <v>49583</v>
      </c>
      <c r="D240" s="223">
        <f t="shared" si="31"/>
        <v>0</v>
      </c>
      <c r="E240" s="223">
        <f t="shared" si="25"/>
        <v>1907080.7292358116</v>
      </c>
      <c r="F240" s="223">
        <f t="shared" si="26"/>
        <v>0</v>
      </c>
      <c r="G240" s="223">
        <f t="shared" si="27"/>
        <v>0</v>
      </c>
      <c r="H240" s="223">
        <f t="shared" si="28"/>
        <v>0</v>
      </c>
      <c r="I240" s="223">
        <f t="shared" si="29"/>
        <v>0</v>
      </c>
      <c r="J240" s="223">
        <f t="shared" si="30"/>
        <v>0</v>
      </c>
      <c r="K240" s="208"/>
      <c r="L240" s="208"/>
    </row>
    <row r="241" spans="2:12">
      <c r="B241" s="221">
        <f>IF(Values_Entered,B240+1,"")</f>
        <v>220</v>
      </c>
      <c r="C241" s="222">
        <f t="shared" si="24"/>
        <v>49614</v>
      </c>
      <c r="D241" s="223">
        <f t="shared" si="31"/>
        <v>0</v>
      </c>
      <c r="E241" s="223">
        <f t="shared" si="25"/>
        <v>1907080.7292358116</v>
      </c>
      <c r="F241" s="223">
        <f t="shared" si="26"/>
        <v>0</v>
      </c>
      <c r="G241" s="223">
        <f t="shared" si="27"/>
        <v>0</v>
      </c>
      <c r="H241" s="223">
        <f t="shared" si="28"/>
        <v>0</v>
      </c>
      <c r="I241" s="223">
        <f t="shared" si="29"/>
        <v>0</v>
      </c>
      <c r="J241" s="223">
        <f t="shared" si="30"/>
        <v>0</v>
      </c>
      <c r="K241" s="208"/>
      <c r="L241" s="208"/>
    </row>
    <row r="242" spans="2:12">
      <c r="B242" s="221">
        <f>IF(Values_Entered,B241+1,"")</f>
        <v>221</v>
      </c>
      <c r="C242" s="222">
        <f t="shared" si="24"/>
        <v>49644</v>
      </c>
      <c r="D242" s="223">
        <f t="shared" si="31"/>
        <v>0</v>
      </c>
      <c r="E242" s="223">
        <f t="shared" si="25"/>
        <v>1907080.7292358116</v>
      </c>
      <c r="F242" s="223">
        <f t="shared" si="26"/>
        <v>0</v>
      </c>
      <c r="G242" s="223">
        <f t="shared" si="27"/>
        <v>0</v>
      </c>
      <c r="H242" s="223">
        <f t="shared" si="28"/>
        <v>0</v>
      </c>
      <c r="I242" s="223">
        <f t="shared" si="29"/>
        <v>0</v>
      </c>
      <c r="J242" s="223">
        <f t="shared" si="30"/>
        <v>0</v>
      </c>
      <c r="K242" s="208"/>
      <c r="L242" s="208"/>
    </row>
    <row r="243" spans="2:12">
      <c r="B243" s="221">
        <f>IF(Values_Entered,B242+1,"")</f>
        <v>222</v>
      </c>
      <c r="C243" s="222">
        <f t="shared" si="24"/>
        <v>49675</v>
      </c>
      <c r="D243" s="223">
        <f t="shared" si="31"/>
        <v>0</v>
      </c>
      <c r="E243" s="223">
        <f t="shared" si="25"/>
        <v>1907080.7292358116</v>
      </c>
      <c r="F243" s="223">
        <f t="shared" si="26"/>
        <v>0</v>
      </c>
      <c r="G243" s="223">
        <f t="shared" si="27"/>
        <v>0</v>
      </c>
      <c r="H243" s="223">
        <f t="shared" si="28"/>
        <v>0</v>
      </c>
      <c r="I243" s="223">
        <f t="shared" si="29"/>
        <v>0</v>
      </c>
      <c r="J243" s="223">
        <f t="shared" si="30"/>
        <v>0</v>
      </c>
      <c r="K243" s="208"/>
      <c r="L243" s="208"/>
    </row>
    <row r="244" spans="2:12">
      <c r="B244" s="221">
        <f>IF(Values_Entered,B243+1,"")</f>
        <v>223</v>
      </c>
      <c r="C244" s="222">
        <f t="shared" si="24"/>
        <v>49706</v>
      </c>
      <c r="D244" s="223">
        <f t="shared" si="31"/>
        <v>0</v>
      </c>
      <c r="E244" s="223">
        <f t="shared" si="25"/>
        <v>1907080.7292358116</v>
      </c>
      <c r="F244" s="223">
        <f t="shared" si="26"/>
        <v>0</v>
      </c>
      <c r="G244" s="223">
        <f t="shared" si="27"/>
        <v>0</v>
      </c>
      <c r="H244" s="223">
        <f t="shared" si="28"/>
        <v>0</v>
      </c>
      <c r="I244" s="223">
        <f t="shared" si="29"/>
        <v>0</v>
      </c>
      <c r="J244" s="223">
        <f t="shared" si="30"/>
        <v>0</v>
      </c>
      <c r="K244" s="208"/>
      <c r="L244" s="208"/>
    </row>
    <row r="245" spans="2:12">
      <c r="B245" s="221">
        <f>IF(Values_Entered,B244+1,"")</f>
        <v>224</v>
      </c>
      <c r="C245" s="222">
        <f t="shared" si="24"/>
        <v>49735</v>
      </c>
      <c r="D245" s="223">
        <f t="shared" si="31"/>
        <v>0</v>
      </c>
      <c r="E245" s="223">
        <f t="shared" si="25"/>
        <v>1907080.7292358116</v>
      </c>
      <c r="F245" s="223">
        <f t="shared" si="26"/>
        <v>0</v>
      </c>
      <c r="G245" s="223">
        <f t="shared" si="27"/>
        <v>0</v>
      </c>
      <c r="H245" s="223">
        <f t="shared" si="28"/>
        <v>0</v>
      </c>
      <c r="I245" s="223">
        <f t="shared" si="29"/>
        <v>0</v>
      </c>
      <c r="J245" s="223">
        <f t="shared" si="30"/>
        <v>0</v>
      </c>
      <c r="K245" s="208"/>
      <c r="L245" s="208"/>
    </row>
    <row r="246" spans="2:12">
      <c r="B246" s="221">
        <f>IF(Values_Entered,B245+1,"")</f>
        <v>225</v>
      </c>
      <c r="C246" s="222">
        <f t="shared" si="24"/>
        <v>49766</v>
      </c>
      <c r="D246" s="223">
        <f t="shared" si="31"/>
        <v>0</v>
      </c>
      <c r="E246" s="223">
        <f t="shared" si="25"/>
        <v>1907080.7292358116</v>
      </c>
      <c r="F246" s="223">
        <f t="shared" si="26"/>
        <v>0</v>
      </c>
      <c r="G246" s="223">
        <f t="shared" si="27"/>
        <v>0</v>
      </c>
      <c r="H246" s="223">
        <f t="shared" si="28"/>
        <v>0</v>
      </c>
      <c r="I246" s="223">
        <f t="shared" si="29"/>
        <v>0</v>
      </c>
      <c r="J246" s="223">
        <f t="shared" si="30"/>
        <v>0</v>
      </c>
      <c r="K246" s="208"/>
      <c r="L246" s="208"/>
    </row>
    <row r="247" spans="2:12">
      <c r="B247" s="221">
        <f>IF(Values_Entered,B246+1,"")</f>
        <v>226</v>
      </c>
      <c r="C247" s="222">
        <f t="shared" si="24"/>
        <v>49796</v>
      </c>
      <c r="D247" s="223">
        <f t="shared" si="31"/>
        <v>0</v>
      </c>
      <c r="E247" s="223">
        <f t="shared" si="25"/>
        <v>1907080.7292358116</v>
      </c>
      <c r="F247" s="223">
        <f t="shared" si="26"/>
        <v>0</v>
      </c>
      <c r="G247" s="223">
        <f t="shared" si="27"/>
        <v>0</v>
      </c>
      <c r="H247" s="223">
        <f t="shared" si="28"/>
        <v>0</v>
      </c>
      <c r="I247" s="223">
        <f t="shared" si="29"/>
        <v>0</v>
      </c>
      <c r="J247" s="223">
        <f t="shared" si="30"/>
        <v>0</v>
      </c>
      <c r="K247" s="208"/>
      <c r="L247" s="208"/>
    </row>
    <row r="248" spans="2:12">
      <c r="B248" s="221">
        <f>IF(Values_Entered,B247+1,"")</f>
        <v>227</v>
      </c>
      <c r="C248" s="222">
        <f t="shared" si="24"/>
        <v>49827</v>
      </c>
      <c r="D248" s="223">
        <f t="shared" si="31"/>
        <v>0</v>
      </c>
      <c r="E248" s="223">
        <f t="shared" si="25"/>
        <v>1907080.7292358116</v>
      </c>
      <c r="F248" s="223">
        <f t="shared" si="26"/>
        <v>0</v>
      </c>
      <c r="G248" s="223">
        <f t="shared" si="27"/>
        <v>0</v>
      </c>
      <c r="H248" s="223">
        <f t="shared" si="28"/>
        <v>0</v>
      </c>
      <c r="I248" s="223">
        <f t="shared" si="29"/>
        <v>0</v>
      </c>
      <c r="J248" s="223">
        <f t="shared" si="30"/>
        <v>0</v>
      </c>
      <c r="K248" s="208"/>
      <c r="L248" s="208"/>
    </row>
    <row r="249" spans="2:12">
      <c r="B249" s="221">
        <f>IF(Values_Entered,B248+1,"")</f>
        <v>228</v>
      </c>
      <c r="C249" s="222">
        <f t="shared" si="24"/>
        <v>49857</v>
      </c>
      <c r="D249" s="223">
        <f t="shared" si="31"/>
        <v>0</v>
      </c>
      <c r="E249" s="223">
        <f t="shared" si="25"/>
        <v>1907080.7292358116</v>
      </c>
      <c r="F249" s="223">
        <f t="shared" si="26"/>
        <v>0</v>
      </c>
      <c r="G249" s="223">
        <f t="shared" si="27"/>
        <v>0</v>
      </c>
      <c r="H249" s="223">
        <f t="shared" si="28"/>
        <v>0</v>
      </c>
      <c r="I249" s="223">
        <f t="shared" si="29"/>
        <v>0</v>
      </c>
      <c r="J249" s="223">
        <f t="shared" si="30"/>
        <v>0</v>
      </c>
      <c r="K249" s="208"/>
      <c r="L249" s="208"/>
    </row>
    <row r="250" spans="2:12">
      <c r="B250" s="221">
        <f>IF(Values_Entered,B249+1,"")</f>
        <v>229</v>
      </c>
      <c r="C250" s="222">
        <f t="shared" si="24"/>
        <v>49888</v>
      </c>
      <c r="D250" s="223">
        <f t="shared" si="31"/>
        <v>0</v>
      </c>
      <c r="E250" s="223">
        <f t="shared" si="25"/>
        <v>1907080.7292358116</v>
      </c>
      <c r="F250" s="223">
        <f t="shared" si="26"/>
        <v>0</v>
      </c>
      <c r="G250" s="223">
        <f t="shared" si="27"/>
        <v>0</v>
      </c>
      <c r="H250" s="223">
        <f t="shared" si="28"/>
        <v>0</v>
      </c>
      <c r="I250" s="223">
        <f t="shared" si="29"/>
        <v>0</v>
      </c>
      <c r="J250" s="223">
        <f t="shared" si="30"/>
        <v>0</v>
      </c>
      <c r="K250" s="208"/>
      <c r="L250" s="208"/>
    </row>
    <row r="251" spans="2:12">
      <c r="B251" s="221">
        <f>IF(Values_Entered,B250+1,"")</f>
        <v>230</v>
      </c>
      <c r="C251" s="222">
        <f t="shared" si="24"/>
        <v>49919</v>
      </c>
      <c r="D251" s="223">
        <f t="shared" si="31"/>
        <v>0</v>
      </c>
      <c r="E251" s="223">
        <f t="shared" si="25"/>
        <v>1907080.7292358116</v>
      </c>
      <c r="F251" s="223">
        <f t="shared" si="26"/>
        <v>0</v>
      </c>
      <c r="G251" s="223">
        <f t="shared" si="27"/>
        <v>0</v>
      </c>
      <c r="H251" s="223">
        <f t="shared" si="28"/>
        <v>0</v>
      </c>
      <c r="I251" s="223">
        <f t="shared" si="29"/>
        <v>0</v>
      </c>
      <c r="J251" s="223">
        <f t="shared" si="30"/>
        <v>0</v>
      </c>
      <c r="K251" s="208"/>
      <c r="L251" s="208"/>
    </row>
    <row r="252" spans="2:12">
      <c r="B252" s="221">
        <f>IF(Values_Entered,B251+1,"")</f>
        <v>231</v>
      </c>
      <c r="C252" s="222">
        <f t="shared" si="24"/>
        <v>49949</v>
      </c>
      <c r="D252" s="223">
        <f t="shared" si="31"/>
        <v>0</v>
      </c>
      <c r="E252" s="223">
        <f t="shared" si="25"/>
        <v>1907080.7292358116</v>
      </c>
      <c r="F252" s="223">
        <f t="shared" si="26"/>
        <v>0</v>
      </c>
      <c r="G252" s="223">
        <f t="shared" si="27"/>
        <v>0</v>
      </c>
      <c r="H252" s="223">
        <f t="shared" si="28"/>
        <v>0</v>
      </c>
      <c r="I252" s="223">
        <f t="shared" si="29"/>
        <v>0</v>
      </c>
      <c r="J252" s="223">
        <f t="shared" si="30"/>
        <v>0</v>
      </c>
      <c r="K252" s="208"/>
      <c r="L252" s="208"/>
    </row>
    <row r="253" spans="2:12">
      <c r="B253" s="221">
        <f>IF(Values_Entered,B252+1,"")</f>
        <v>232</v>
      </c>
      <c r="C253" s="222">
        <f t="shared" si="24"/>
        <v>49980</v>
      </c>
      <c r="D253" s="223">
        <f t="shared" si="31"/>
        <v>0</v>
      </c>
      <c r="E253" s="223">
        <f t="shared" si="25"/>
        <v>1907080.7292358116</v>
      </c>
      <c r="F253" s="223">
        <f t="shared" si="26"/>
        <v>0</v>
      </c>
      <c r="G253" s="223">
        <f t="shared" si="27"/>
        <v>0</v>
      </c>
      <c r="H253" s="223">
        <f t="shared" si="28"/>
        <v>0</v>
      </c>
      <c r="I253" s="223">
        <f t="shared" si="29"/>
        <v>0</v>
      </c>
      <c r="J253" s="223">
        <f t="shared" si="30"/>
        <v>0</v>
      </c>
      <c r="K253" s="208"/>
      <c r="L253" s="208"/>
    </row>
    <row r="254" spans="2:12">
      <c r="B254" s="221">
        <f>IF(Values_Entered,B253+1,"")</f>
        <v>233</v>
      </c>
      <c r="C254" s="222">
        <f t="shared" si="24"/>
        <v>50010</v>
      </c>
      <c r="D254" s="223">
        <f t="shared" si="31"/>
        <v>0</v>
      </c>
      <c r="E254" s="223">
        <f t="shared" si="25"/>
        <v>1907080.7292358116</v>
      </c>
      <c r="F254" s="223">
        <f t="shared" si="26"/>
        <v>0</v>
      </c>
      <c r="G254" s="223">
        <f t="shared" si="27"/>
        <v>0</v>
      </c>
      <c r="H254" s="223">
        <f t="shared" si="28"/>
        <v>0</v>
      </c>
      <c r="I254" s="223">
        <f t="shared" si="29"/>
        <v>0</v>
      </c>
      <c r="J254" s="223">
        <f t="shared" si="30"/>
        <v>0</v>
      </c>
      <c r="K254" s="208"/>
      <c r="L254" s="208"/>
    </row>
    <row r="255" spans="2:12">
      <c r="B255" s="221">
        <f>IF(Values_Entered,B254+1,"")</f>
        <v>234</v>
      </c>
      <c r="C255" s="222">
        <f t="shared" si="24"/>
        <v>50041</v>
      </c>
      <c r="D255" s="223">
        <f t="shared" si="31"/>
        <v>0</v>
      </c>
      <c r="E255" s="223">
        <f t="shared" si="25"/>
        <v>1907080.7292358116</v>
      </c>
      <c r="F255" s="223">
        <f t="shared" si="26"/>
        <v>0</v>
      </c>
      <c r="G255" s="223">
        <f t="shared" si="27"/>
        <v>0</v>
      </c>
      <c r="H255" s="223">
        <f t="shared" si="28"/>
        <v>0</v>
      </c>
      <c r="I255" s="223">
        <f t="shared" si="29"/>
        <v>0</v>
      </c>
      <c r="J255" s="223">
        <f t="shared" si="30"/>
        <v>0</v>
      </c>
      <c r="K255" s="208"/>
      <c r="L255" s="208"/>
    </row>
    <row r="256" spans="2:12">
      <c r="B256" s="221">
        <f>IF(Values_Entered,B255+1,"")</f>
        <v>235</v>
      </c>
      <c r="C256" s="222">
        <f t="shared" si="24"/>
        <v>50072</v>
      </c>
      <c r="D256" s="223">
        <f t="shared" si="31"/>
        <v>0</v>
      </c>
      <c r="E256" s="223">
        <f t="shared" si="25"/>
        <v>1907080.7292358116</v>
      </c>
      <c r="F256" s="223">
        <f t="shared" si="26"/>
        <v>0</v>
      </c>
      <c r="G256" s="223">
        <f t="shared" si="27"/>
        <v>0</v>
      </c>
      <c r="H256" s="223">
        <f t="shared" si="28"/>
        <v>0</v>
      </c>
      <c r="I256" s="223">
        <f t="shared" si="29"/>
        <v>0</v>
      </c>
      <c r="J256" s="223">
        <f t="shared" si="30"/>
        <v>0</v>
      </c>
      <c r="K256" s="208"/>
      <c r="L256" s="208"/>
    </row>
    <row r="257" spans="2:12">
      <c r="B257" s="221">
        <f>IF(Values_Entered,B256+1,"")</f>
        <v>236</v>
      </c>
      <c r="C257" s="222">
        <f t="shared" si="24"/>
        <v>50100</v>
      </c>
      <c r="D257" s="223">
        <f t="shared" si="31"/>
        <v>0</v>
      </c>
      <c r="E257" s="223">
        <f t="shared" si="25"/>
        <v>1907080.7292358116</v>
      </c>
      <c r="F257" s="223">
        <f t="shared" si="26"/>
        <v>0</v>
      </c>
      <c r="G257" s="223">
        <f t="shared" si="27"/>
        <v>0</v>
      </c>
      <c r="H257" s="223">
        <f t="shared" si="28"/>
        <v>0</v>
      </c>
      <c r="I257" s="223">
        <f t="shared" si="29"/>
        <v>0</v>
      </c>
      <c r="J257" s="223">
        <f t="shared" si="30"/>
        <v>0</v>
      </c>
      <c r="K257" s="208"/>
      <c r="L257" s="208"/>
    </row>
    <row r="258" spans="2:12">
      <c r="B258" s="221">
        <f>IF(Values_Entered,B257+1,"")</f>
        <v>237</v>
      </c>
      <c r="C258" s="222">
        <f t="shared" si="24"/>
        <v>50131</v>
      </c>
      <c r="D258" s="223">
        <f t="shared" si="31"/>
        <v>0</v>
      </c>
      <c r="E258" s="223">
        <f t="shared" si="25"/>
        <v>1907080.7292358116</v>
      </c>
      <c r="F258" s="223">
        <f t="shared" si="26"/>
        <v>0</v>
      </c>
      <c r="G258" s="223">
        <f t="shared" si="27"/>
        <v>0</v>
      </c>
      <c r="H258" s="223">
        <f t="shared" si="28"/>
        <v>0</v>
      </c>
      <c r="I258" s="223">
        <f t="shared" si="29"/>
        <v>0</v>
      </c>
      <c r="J258" s="223">
        <f t="shared" si="30"/>
        <v>0</v>
      </c>
      <c r="K258" s="208"/>
      <c r="L258" s="208"/>
    </row>
    <row r="259" spans="2:12">
      <c r="B259" s="221">
        <f>IF(Values_Entered,B258+1,"")</f>
        <v>238</v>
      </c>
      <c r="C259" s="222">
        <f t="shared" si="24"/>
        <v>50161</v>
      </c>
      <c r="D259" s="223">
        <f t="shared" si="31"/>
        <v>0</v>
      </c>
      <c r="E259" s="223">
        <f t="shared" si="25"/>
        <v>1907080.7292358116</v>
      </c>
      <c r="F259" s="223">
        <f t="shared" si="26"/>
        <v>0</v>
      </c>
      <c r="G259" s="223">
        <f t="shared" si="27"/>
        <v>0</v>
      </c>
      <c r="H259" s="223">
        <f t="shared" si="28"/>
        <v>0</v>
      </c>
      <c r="I259" s="223">
        <f t="shared" si="29"/>
        <v>0</v>
      </c>
      <c r="J259" s="223">
        <f t="shared" si="30"/>
        <v>0</v>
      </c>
      <c r="K259" s="208"/>
      <c r="L259" s="208"/>
    </row>
    <row r="260" spans="2:12">
      <c r="B260" s="221">
        <f>IF(Values_Entered,B259+1,"")</f>
        <v>239</v>
      </c>
      <c r="C260" s="222">
        <f t="shared" si="24"/>
        <v>50192</v>
      </c>
      <c r="D260" s="223">
        <f t="shared" si="31"/>
        <v>0</v>
      </c>
      <c r="E260" s="223">
        <f t="shared" si="25"/>
        <v>1907080.7292358116</v>
      </c>
      <c r="F260" s="223">
        <f t="shared" si="26"/>
        <v>0</v>
      </c>
      <c r="G260" s="223">
        <f t="shared" si="27"/>
        <v>0</v>
      </c>
      <c r="H260" s="223">
        <f t="shared" si="28"/>
        <v>0</v>
      </c>
      <c r="I260" s="223">
        <f t="shared" si="29"/>
        <v>0</v>
      </c>
      <c r="J260" s="223">
        <f t="shared" si="30"/>
        <v>0</v>
      </c>
      <c r="K260" s="208"/>
      <c r="L260" s="208"/>
    </row>
    <row r="261" spans="2:12">
      <c r="B261" s="221">
        <f>IF(Values_Entered,B260+1,"")</f>
        <v>240</v>
      </c>
      <c r="C261" s="222">
        <f t="shared" si="24"/>
        <v>50222</v>
      </c>
      <c r="D261" s="223">
        <f t="shared" si="31"/>
        <v>0</v>
      </c>
      <c r="E261" s="223">
        <f t="shared" si="25"/>
        <v>1907080.7292358116</v>
      </c>
      <c r="F261" s="223">
        <f t="shared" si="26"/>
        <v>0</v>
      </c>
      <c r="G261" s="223">
        <f t="shared" si="27"/>
        <v>0</v>
      </c>
      <c r="H261" s="223">
        <f t="shared" si="28"/>
        <v>0</v>
      </c>
      <c r="I261" s="223">
        <f t="shared" si="29"/>
        <v>0</v>
      </c>
      <c r="J261" s="223">
        <f t="shared" si="30"/>
        <v>0</v>
      </c>
      <c r="K261" s="208"/>
      <c r="L261" s="208"/>
    </row>
    <row r="262" spans="2:12">
      <c r="B262" s="221">
        <f>IF(Values_Entered,B261+1,"")</f>
        <v>241</v>
      </c>
      <c r="C262" s="222">
        <f t="shared" si="24"/>
        <v>50253</v>
      </c>
      <c r="D262" s="223">
        <f t="shared" si="31"/>
        <v>0</v>
      </c>
      <c r="E262" s="223">
        <f t="shared" si="25"/>
        <v>1907080.7292358116</v>
      </c>
      <c r="F262" s="223">
        <f t="shared" si="26"/>
        <v>0</v>
      </c>
      <c r="G262" s="223">
        <f t="shared" si="27"/>
        <v>0</v>
      </c>
      <c r="H262" s="223">
        <f t="shared" si="28"/>
        <v>0</v>
      </c>
      <c r="I262" s="223">
        <f t="shared" si="29"/>
        <v>0</v>
      </c>
      <c r="J262" s="223">
        <f t="shared" si="30"/>
        <v>0</v>
      </c>
      <c r="K262" s="208"/>
      <c r="L262" s="208"/>
    </row>
    <row r="263" spans="2:12">
      <c r="B263" s="221">
        <f>IF(Values_Entered,B262+1,"")</f>
        <v>242</v>
      </c>
      <c r="C263" s="222">
        <f t="shared" si="24"/>
        <v>50284</v>
      </c>
      <c r="D263" s="223">
        <f t="shared" si="31"/>
        <v>0</v>
      </c>
      <c r="E263" s="223">
        <f t="shared" si="25"/>
        <v>1907080.7292358116</v>
      </c>
      <c r="F263" s="223">
        <f t="shared" si="26"/>
        <v>0</v>
      </c>
      <c r="G263" s="223">
        <f t="shared" si="27"/>
        <v>0</v>
      </c>
      <c r="H263" s="223">
        <f t="shared" si="28"/>
        <v>0</v>
      </c>
      <c r="I263" s="223">
        <f t="shared" si="29"/>
        <v>0</v>
      </c>
      <c r="J263" s="223">
        <f t="shared" si="30"/>
        <v>0</v>
      </c>
      <c r="K263" s="208"/>
      <c r="L263" s="208"/>
    </row>
    <row r="264" spans="2:12">
      <c r="B264" s="221">
        <f>IF(Values_Entered,B263+1,"")</f>
        <v>243</v>
      </c>
      <c r="C264" s="222">
        <f t="shared" si="24"/>
        <v>50314</v>
      </c>
      <c r="D264" s="223">
        <f t="shared" si="31"/>
        <v>0</v>
      </c>
      <c r="E264" s="223">
        <f t="shared" si="25"/>
        <v>1907080.7292358116</v>
      </c>
      <c r="F264" s="223">
        <f t="shared" si="26"/>
        <v>0</v>
      </c>
      <c r="G264" s="223">
        <f t="shared" si="27"/>
        <v>0</v>
      </c>
      <c r="H264" s="223">
        <f t="shared" si="28"/>
        <v>0</v>
      </c>
      <c r="I264" s="223">
        <f t="shared" si="29"/>
        <v>0</v>
      </c>
      <c r="J264" s="223">
        <f t="shared" si="30"/>
        <v>0</v>
      </c>
      <c r="K264" s="208"/>
      <c r="L264" s="208"/>
    </row>
    <row r="265" spans="2:12">
      <c r="B265" s="221">
        <f>IF(Values_Entered,B264+1,"")</f>
        <v>244</v>
      </c>
      <c r="C265" s="222">
        <f t="shared" si="24"/>
        <v>50345</v>
      </c>
      <c r="D265" s="223">
        <f t="shared" si="31"/>
        <v>0</v>
      </c>
      <c r="E265" s="223">
        <f t="shared" si="25"/>
        <v>1907080.7292358116</v>
      </c>
      <c r="F265" s="223">
        <f t="shared" si="26"/>
        <v>0</v>
      </c>
      <c r="G265" s="223">
        <f t="shared" si="27"/>
        <v>0</v>
      </c>
      <c r="H265" s="223">
        <f t="shared" si="28"/>
        <v>0</v>
      </c>
      <c r="I265" s="223">
        <f t="shared" si="29"/>
        <v>0</v>
      </c>
      <c r="J265" s="223">
        <f t="shared" si="30"/>
        <v>0</v>
      </c>
      <c r="K265" s="208"/>
      <c r="L265" s="208"/>
    </row>
    <row r="266" spans="2:12">
      <c r="B266" s="221">
        <f>IF(Values_Entered,B265+1,"")</f>
        <v>245</v>
      </c>
      <c r="C266" s="222">
        <f t="shared" si="24"/>
        <v>50375</v>
      </c>
      <c r="D266" s="223">
        <f t="shared" si="31"/>
        <v>0</v>
      </c>
      <c r="E266" s="223">
        <f t="shared" si="25"/>
        <v>1907080.7292358116</v>
      </c>
      <c r="F266" s="223">
        <f t="shared" si="26"/>
        <v>0</v>
      </c>
      <c r="G266" s="223">
        <f t="shared" si="27"/>
        <v>0</v>
      </c>
      <c r="H266" s="223">
        <f t="shared" si="28"/>
        <v>0</v>
      </c>
      <c r="I266" s="223">
        <f t="shared" si="29"/>
        <v>0</v>
      </c>
      <c r="J266" s="223">
        <f t="shared" si="30"/>
        <v>0</v>
      </c>
      <c r="K266" s="208"/>
      <c r="L266" s="208"/>
    </row>
    <row r="267" spans="2:12">
      <c r="B267" s="221">
        <f>IF(Values_Entered,B266+1,"")</f>
        <v>246</v>
      </c>
      <c r="C267" s="222">
        <f t="shared" si="24"/>
        <v>50406</v>
      </c>
      <c r="D267" s="223">
        <f t="shared" si="31"/>
        <v>0</v>
      </c>
      <c r="E267" s="223">
        <f t="shared" si="25"/>
        <v>1907080.7292358116</v>
      </c>
      <c r="F267" s="223">
        <f t="shared" si="26"/>
        <v>0</v>
      </c>
      <c r="G267" s="223">
        <f t="shared" si="27"/>
        <v>0</v>
      </c>
      <c r="H267" s="223">
        <f t="shared" si="28"/>
        <v>0</v>
      </c>
      <c r="I267" s="223">
        <f t="shared" si="29"/>
        <v>0</v>
      </c>
      <c r="J267" s="223">
        <f t="shared" si="30"/>
        <v>0</v>
      </c>
      <c r="K267" s="208"/>
      <c r="L267" s="208"/>
    </row>
    <row r="268" spans="2:12">
      <c r="B268" s="221">
        <f>IF(Values_Entered,B267+1,"")</f>
        <v>247</v>
      </c>
      <c r="C268" s="222">
        <f t="shared" si="24"/>
        <v>50437</v>
      </c>
      <c r="D268" s="223">
        <f t="shared" si="31"/>
        <v>0</v>
      </c>
      <c r="E268" s="223">
        <f t="shared" si="25"/>
        <v>1907080.7292358116</v>
      </c>
      <c r="F268" s="223">
        <f t="shared" si="26"/>
        <v>0</v>
      </c>
      <c r="G268" s="223">
        <f t="shared" si="27"/>
        <v>0</v>
      </c>
      <c r="H268" s="223">
        <f t="shared" si="28"/>
        <v>0</v>
      </c>
      <c r="I268" s="223">
        <f t="shared" si="29"/>
        <v>0</v>
      </c>
      <c r="J268" s="223">
        <f t="shared" si="30"/>
        <v>0</v>
      </c>
      <c r="K268" s="208"/>
      <c r="L268" s="208"/>
    </row>
    <row r="269" spans="2:12">
      <c r="B269" s="221">
        <f>IF(Values_Entered,B268+1,"")</f>
        <v>248</v>
      </c>
      <c r="C269" s="222">
        <f t="shared" si="24"/>
        <v>50465</v>
      </c>
      <c r="D269" s="223">
        <f t="shared" si="31"/>
        <v>0</v>
      </c>
      <c r="E269" s="223">
        <f t="shared" si="25"/>
        <v>1907080.7292358116</v>
      </c>
      <c r="F269" s="223">
        <f t="shared" si="26"/>
        <v>0</v>
      </c>
      <c r="G269" s="223">
        <f t="shared" si="27"/>
        <v>0</v>
      </c>
      <c r="H269" s="223">
        <f t="shared" si="28"/>
        <v>0</v>
      </c>
      <c r="I269" s="223">
        <f t="shared" si="29"/>
        <v>0</v>
      </c>
      <c r="J269" s="223">
        <f t="shared" si="30"/>
        <v>0</v>
      </c>
      <c r="K269" s="208"/>
      <c r="L269" s="208"/>
    </row>
    <row r="270" spans="2:12">
      <c r="B270" s="221">
        <f>IF(Values_Entered,B269+1,"")</f>
        <v>249</v>
      </c>
      <c r="C270" s="222">
        <f t="shared" si="24"/>
        <v>50496</v>
      </c>
      <c r="D270" s="223">
        <f t="shared" si="31"/>
        <v>0</v>
      </c>
      <c r="E270" s="223">
        <f t="shared" si="25"/>
        <v>1907080.7292358116</v>
      </c>
      <c r="F270" s="223">
        <f t="shared" si="26"/>
        <v>0</v>
      </c>
      <c r="G270" s="223">
        <f t="shared" si="27"/>
        <v>0</v>
      </c>
      <c r="H270" s="223">
        <f t="shared" si="28"/>
        <v>0</v>
      </c>
      <c r="I270" s="223">
        <f t="shared" si="29"/>
        <v>0</v>
      </c>
      <c r="J270" s="223">
        <f t="shared" si="30"/>
        <v>0</v>
      </c>
      <c r="K270" s="208"/>
      <c r="L270" s="208"/>
    </row>
    <row r="271" spans="2:12">
      <c r="B271" s="221">
        <f>IF(Values_Entered,B270+1,"")</f>
        <v>250</v>
      </c>
      <c r="C271" s="222">
        <f t="shared" si="24"/>
        <v>50526</v>
      </c>
      <c r="D271" s="223">
        <f t="shared" si="31"/>
        <v>0</v>
      </c>
      <c r="E271" s="223">
        <f t="shared" si="25"/>
        <v>1907080.7292358116</v>
      </c>
      <c r="F271" s="223">
        <f t="shared" si="26"/>
        <v>0</v>
      </c>
      <c r="G271" s="223">
        <f t="shared" si="27"/>
        <v>0</v>
      </c>
      <c r="H271" s="223">
        <f t="shared" si="28"/>
        <v>0</v>
      </c>
      <c r="I271" s="223">
        <f t="shared" si="29"/>
        <v>0</v>
      </c>
      <c r="J271" s="223">
        <f t="shared" si="30"/>
        <v>0</v>
      </c>
      <c r="K271" s="208"/>
      <c r="L271" s="208"/>
    </row>
    <row r="272" spans="2:12">
      <c r="B272" s="221">
        <f>IF(Values_Entered,B271+1,"")</f>
        <v>251</v>
      </c>
      <c r="C272" s="222">
        <f t="shared" si="24"/>
        <v>50557</v>
      </c>
      <c r="D272" s="223">
        <f t="shared" si="31"/>
        <v>0</v>
      </c>
      <c r="E272" s="223">
        <f t="shared" si="25"/>
        <v>1907080.7292358116</v>
      </c>
      <c r="F272" s="223">
        <f t="shared" si="26"/>
        <v>0</v>
      </c>
      <c r="G272" s="223">
        <f t="shared" si="27"/>
        <v>0</v>
      </c>
      <c r="H272" s="223">
        <f t="shared" si="28"/>
        <v>0</v>
      </c>
      <c r="I272" s="223">
        <f t="shared" si="29"/>
        <v>0</v>
      </c>
      <c r="J272" s="223">
        <f t="shared" si="30"/>
        <v>0</v>
      </c>
      <c r="K272" s="208"/>
      <c r="L272" s="208"/>
    </row>
    <row r="273" spans="2:12">
      <c r="B273" s="221">
        <f>IF(Values_Entered,B272+1,"")</f>
        <v>252</v>
      </c>
      <c r="C273" s="222">
        <f t="shared" si="24"/>
        <v>50587</v>
      </c>
      <c r="D273" s="223">
        <f t="shared" si="31"/>
        <v>0</v>
      </c>
      <c r="E273" s="223">
        <f t="shared" si="25"/>
        <v>1907080.7292358116</v>
      </c>
      <c r="F273" s="223">
        <f t="shared" si="26"/>
        <v>0</v>
      </c>
      <c r="G273" s="223">
        <f t="shared" si="27"/>
        <v>0</v>
      </c>
      <c r="H273" s="223">
        <f t="shared" si="28"/>
        <v>0</v>
      </c>
      <c r="I273" s="223">
        <f t="shared" si="29"/>
        <v>0</v>
      </c>
      <c r="J273" s="223">
        <f t="shared" si="30"/>
        <v>0</v>
      </c>
      <c r="K273" s="208"/>
      <c r="L273" s="208"/>
    </row>
    <row r="274" spans="2:12">
      <c r="B274" s="221">
        <f>IF(Values_Entered,B273+1,"")</f>
        <v>253</v>
      </c>
      <c r="C274" s="222">
        <f t="shared" si="24"/>
        <v>50618</v>
      </c>
      <c r="D274" s="223">
        <f t="shared" si="31"/>
        <v>0</v>
      </c>
      <c r="E274" s="223">
        <f t="shared" si="25"/>
        <v>1907080.7292358116</v>
      </c>
      <c r="F274" s="223">
        <f t="shared" si="26"/>
        <v>0</v>
      </c>
      <c r="G274" s="223">
        <f t="shared" si="27"/>
        <v>0</v>
      </c>
      <c r="H274" s="223">
        <f t="shared" si="28"/>
        <v>0</v>
      </c>
      <c r="I274" s="223">
        <f t="shared" si="29"/>
        <v>0</v>
      </c>
      <c r="J274" s="223">
        <f t="shared" si="30"/>
        <v>0</v>
      </c>
      <c r="K274" s="208"/>
      <c r="L274" s="208"/>
    </row>
    <row r="275" spans="2:12">
      <c r="B275" s="221">
        <f>IF(Values_Entered,B274+1,"")</f>
        <v>254</v>
      </c>
      <c r="C275" s="222">
        <f t="shared" si="24"/>
        <v>50649</v>
      </c>
      <c r="D275" s="223">
        <f t="shared" si="31"/>
        <v>0</v>
      </c>
      <c r="E275" s="223">
        <f t="shared" si="25"/>
        <v>1907080.7292358116</v>
      </c>
      <c r="F275" s="223">
        <f t="shared" si="26"/>
        <v>0</v>
      </c>
      <c r="G275" s="223">
        <f t="shared" si="27"/>
        <v>0</v>
      </c>
      <c r="H275" s="223">
        <f t="shared" si="28"/>
        <v>0</v>
      </c>
      <c r="I275" s="223">
        <f t="shared" si="29"/>
        <v>0</v>
      </c>
      <c r="J275" s="223">
        <f t="shared" si="30"/>
        <v>0</v>
      </c>
      <c r="K275" s="208"/>
      <c r="L275" s="208"/>
    </row>
    <row r="276" spans="2:12">
      <c r="B276" s="221">
        <f>IF(Values_Entered,B275+1,"")</f>
        <v>255</v>
      </c>
      <c r="C276" s="222">
        <f t="shared" si="24"/>
        <v>50679</v>
      </c>
      <c r="D276" s="223">
        <f t="shared" si="31"/>
        <v>0</v>
      </c>
      <c r="E276" s="223">
        <f t="shared" si="25"/>
        <v>1907080.7292358116</v>
      </c>
      <c r="F276" s="223">
        <f t="shared" si="26"/>
        <v>0</v>
      </c>
      <c r="G276" s="223">
        <f t="shared" si="27"/>
        <v>0</v>
      </c>
      <c r="H276" s="223">
        <f t="shared" si="28"/>
        <v>0</v>
      </c>
      <c r="I276" s="223">
        <f t="shared" si="29"/>
        <v>0</v>
      </c>
      <c r="J276" s="223">
        <f t="shared" si="30"/>
        <v>0</v>
      </c>
      <c r="K276" s="208"/>
      <c r="L276" s="208"/>
    </row>
    <row r="277" spans="2:12">
      <c r="B277" s="221">
        <f>IF(Values_Entered,B276+1,"")</f>
        <v>256</v>
      </c>
      <c r="C277" s="222">
        <f t="shared" si="24"/>
        <v>50710</v>
      </c>
      <c r="D277" s="223">
        <f t="shared" si="31"/>
        <v>0</v>
      </c>
      <c r="E277" s="223">
        <f t="shared" si="25"/>
        <v>1907080.7292358116</v>
      </c>
      <c r="F277" s="223">
        <f t="shared" si="26"/>
        <v>0</v>
      </c>
      <c r="G277" s="223">
        <f t="shared" si="27"/>
        <v>0</v>
      </c>
      <c r="H277" s="223">
        <f t="shared" si="28"/>
        <v>0</v>
      </c>
      <c r="I277" s="223">
        <f t="shared" si="29"/>
        <v>0</v>
      </c>
      <c r="J277" s="223">
        <f t="shared" si="30"/>
        <v>0</v>
      </c>
      <c r="K277" s="208"/>
      <c r="L277" s="208"/>
    </row>
    <row r="278" spans="2:12">
      <c r="B278" s="221">
        <f>IF(Values_Entered,B277+1,"")</f>
        <v>257</v>
      </c>
      <c r="C278" s="222">
        <f t="shared" ref="C278:C341" si="32">IF(Pay_Num&lt;&gt;"",DATE(YEAR(Loan_Start),MONTH(Loan_Start)+(Pay_Num)*12/Num_Pmt_Per_Year,DAY(Loan_Start)),"")</f>
        <v>50740</v>
      </c>
      <c r="D278" s="223">
        <f t="shared" si="31"/>
        <v>0</v>
      </c>
      <c r="E278" s="223">
        <f t="shared" ref="E278:E341" si="33">IF(Pay_Num&lt;&gt;"",Scheduled_Monthly_Payment,"")</f>
        <v>1907080.7292358116</v>
      </c>
      <c r="F278" s="223">
        <f t="shared" ref="F278:F341" si="34">IF(AND(Pay_Num&lt;&gt;"",Sched_Pay+Scheduled_Extra_Payments&lt;Beg_Bal),Scheduled_Extra_Payments,IF(AND(Pay_Num&lt;&gt;"",Beg_Bal-Sched_Pay&gt;0),Beg_Bal-Sched_Pay,IF(Pay_Num&lt;&gt;"",0,"")))</f>
        <v>0</v>
      </c>
      <c r="G278" s="223">
        <f t="shared" ref="G278:G341" si="35">IF(AND(Pay_Num&lt;&gt;"",Sched_Pay+Extra_Pay&lt;Beg_Bal),Sched_Pay+Extra_Pay,IF(Pay_Num&lt;&gt;"",Beg_Bal,""))</f>
        <v>0</v>
      </c>
      <c r="H278" s="223">
        <f t="shared" ref="H278:H341" si="36">IF(Pay_Num&lt;&gt;"",Total_Pay-Int,"")</f>
        <v>0</v>
      </c>
      <c r="I278" s="223">
        <f t="shared" ref="I278:I341" si="37">IF(Pay_Num&lt;&gt;"",Beg_Bal*NOMINAL(Interest_Rate,Num_Pmt_Per_Year)/Num_Pmt_Per_Year,"")</f>
        <v>0</v>
      </c>
      <c r="J278" s="223">
        <f t="shared" ref="J278:J341" si="38">IF(AND(Pay_Num&lt;&gt;"",Sched_Pay+Extra_Pay&lt;Beg_Bal),Beg_Bal-Princ,IF(Pay_Num&lt;&gt;"",0,""))</f>
        <v>0</v>
      </c>
      <c r="K278" s="208"/>
      <c r="L278" s="208"/>
    </row>
    <row r="279" spans="2:12">
      <c r="B279" s="221">
        <f>IF(Values_Entered,B278+1,"")</f>
        <v>258</v>
      </c>
      <c r="C279" s="222">
        <f t="shared" si="32"/>
        <v>50771</v>
      </c>
      <c r="D279" s="223">
        <f t="shared" ref="D279:D342" si="39">IF(Pay_Num&lt;&gt;"",J278,"")</f>
        <v>0</v>
      </c>
      <c r="E279" s="223">
        <f t="shared" si="33"/>
        <v>1907080.7292358116</v>
      </c>
      <c r="F279" s="223">
        <f t="shared" si="34"/>
        <v>0</v>
      </c>
      <c r="G279" s="223">
        <f t="shared" si="35"/>
        <v>0</v>
      </c>
      <c r="H279" s="223">
        <f t="shared" si="36"/>
        <v>0</v>
      </c>
      <c r="I279" s="223">
        <f t="shared" si="37"/>
        <v>0</v>
      </c>
      <c r="J279" s="223">
        <f t="shared" si="38"/>
        <v>0</v>
      </c>
      <c r="K279" s="208"/>
      <c r="L279" s="208"/>
    </row>
    <row r="280" spans="2:12">
      <c r="B280" s="221">
        <f>IF(Values_Entered,B279+1,"")</f>
        <v>259</v>
      </c>
      <c r="C280" s="222">
        <f t="shared" si="32"/>
        <v>50802</v>
      </c>
      <c r="D280" s="223">
        <f t="shared" si="39"/>
        <v>0</v>
      </c>
      <c r="E280" s="223">
        <f t="shared" si="33"/>
        <v>1907080.7292358116</v>
      </c>
      <c r="F280" s="223">
        <f t="shared" si="34"/>
        <v>0</v>
      </c>
      <c r="G280" s="223">
        <f t="shared" si="35"/>
        <v>0</v>
      </c>
      <c r="H280" s="223">
        <f t="shared" si="36"/>
        <v>0</v>
      </c>
      <c r="I280" s="223">
        <f t="shared" si="37"/>
        <v>0</v>
      </c>
      <c r="J280" s="223">
        <f t="shared" si="38"/>
        <v>0</v>
      </c>
      <c r="K280" s="208"/>
      <c r="L280" s="208"/>
    </row>
    <row r="281" spans="2:12">
      <c r="B281" s="221">
        <f>IF(Values_Entered,B280+1,"")</f>
        <v>260</v>
      </c>
      <c r="C281" s="222">
        <f t="shared" si="32"/>
        <v>50830</v>
      </c>
      <c r="D281" s="223">
        <f t="shared" si="39"/>
        <v>0</v>
      </c>
      <c r="E281" s="223">
        <f t="shared" si="33"/>
        <v>1907080.7292358116</v>
      </c>
      <c r="F281" s="223">
        <f t="shared" si="34"/>
        <v>0</v>
      </c>
      <c r="G281" s="223">
        <f t="shared" si="35"/>
        <v>0</v>
      </c>
      <c r="H281" s="223">
        <f t="shared" si="36"/>
        <v>0</v>
      </c>
      <c r="I281" s="223">
        <f t="shared" si="37"/>
        <v>0</v>
      </c>
      <c r="J281" s="223">
        <f t="shared" si="38"/>
        <v>0</v>
      </c>
      <c r="K281" s="208"/>
      <c r="L281" s="208"/>
    </row>
    <row r="282" spans="2:12">
      <c r="B282" s="221">
        <f>IF(Values_Entered,B281+1,"")</f>
        <v>261</v>
      </c>
      <c r="C282" s="222">
        <f t="shared" si="32"/>
        <v>50861</v>
      </c>
      <c r="D282" s="223">
        <f t="shared" si="39"/>
        <v>0</v>
      </c>
      <c r="E282" s="223">
        <f t="shared" si="33"/>
        <v>1907080.7292358116</v>
      </c>
      <c r="F282" s="223">
        <f t="shared" si="34"/>
        <v>0</v>
      </c>
      <c r="G282" s="223">
        <f t="shared" si="35"/>
        <v>0</v>
      </c>
      <c r="H282" s="223">
        <f t="shared" si="36"/>
        <v>0</v>
      </c>
      <c r="I282" s="223">
        <f t="shared" si="37"/>
        <v>0</v>
      </c>
      <c r="J282" s="223">
        <f t="shared" si="38"/>
        <v>0</v>
      </c>
      <c r="K282" s="208"/>
      <c r="L282" s="208"/>
    </row>
    <row r="283" spans="2:12">
      <c r="B283" s="221">
        <f>IF(Values_Entered,B282+1,"")</f>
        <v>262</v>
      </c>
      <c r="C283" s="222">
        <f t="shared" si="32"/>
        <v>50891</v>
      </c>
      <c r="D283" s="223">
        <f t="shared" si="39"/>
        <v>0</v>
      </c>
      <c r="E283" s="223">
        <f t="shared" si="33"/>
        <v>1907080.7292358116</v>
      </c>
      <c r="F283" s="223">
        <f t="shared" si="34"/>
        <v>0</v>
      </c>
      <c r="G283" s="223">
        <f t="shared" si="35"/>
        <v>0</v>
      </c>
      <c r="H283" s="223">
        <f t="shared" si="36"/>
        <v>0</v>
      </c>
      <c r="I283" s="223">
        <f t="shared" si="37"/>
        <v>0</v>
      </c>
      <c r="J283" s="223">
        <f t="shared" si="38"/>
        <v>0</v>
      </c>
      <c r="K283" s="208"/>
      <c r="L283" s="208"/>
    </row>
    <row r="284" spans="2:12">
      <c r="B284" s="221">
        <f>IF(Values_Entered,B283+1,"")</f>
        <v>263</v>
      </c>
      <c r="C284" s="222">
        <f t="shared" si="32"/>
        <v>50922</v>
      </c>
      <c r="D284" s="223">
        <f t="shared" si="39"/>
        <v>0</v>
      </c>
      <c r="E284" s="223">
        <f t="shared" si="33"/>
        <v>1907080.7292358116</v>
      </c>
      <c r="F284" s="223">
        <f t="shared" si="34"/>
        <v>0</v>
      </c>
      <c r="G284" s="223">
        <f t="shared" si="35"/>
        <v>0</v>
      </c>
      <c r="H284" s="223">
        <f t="shared" si="36"/>
        <v>0</v>
      </c>
      <c r="I284" s="223">
        <f t="shared" si="37"/>
        <v>0</v>
      </c>
      <c r="J284" s="223">
        <f t="shared" si="38"/>
        <v>0</v>
      </c>
      <c r="K284" s="208"/>
      <c r="L284" s="208"/>
    </row>
    <row r="285" spans="2:12">
      <c r="B285" s="221">
        <f>IF(Values_Entered,B284+1,"")</f>
        <v>264</v>
      </c>
      <c r="C285" s="222">
        <f t="shared" si="32"/>
        <v>50952</v>
      </c>
      <c r="D285" s="223">
        <f t="shared" si="39"/>
        <v>0</v>
      </c>
      <c r="E285" s="223">
        <f t="shared" si="33"/>
        <v>1907080.7292358116</v>
      </c>
      <c r="F285" s="223">
        <f t="shared" si="34"/>
        <v>0</v>
      </c>
      <c r="G285" s="223">
        <f t="shared" si="35"/>
        <v>0</v>
      </c>
      <c r="H285" s="223">
        <f t="shared" si="36"/>
        <v>0</v>
      </c>
      <c r="I285" s="223">
        <f t="shared" si="37"/>
        <v>0</v>
      </c>
      <c r="J285" s="223">
        <f t="shared" si="38"/>
        <v>0</v>
      </c>
      <c r="K285" s="208"/>
      <c r="L285" s="208"/>
    </row>
    <row r="286" spans="2:12">
      <c r="B286" s="221">
        <f>IF(Values_Entered,B285+1,"")</f>
        <v>265</v>
      </c>
      <c r="C286" s="222">
        <f t="shared" si="32"/>
        <v>50983</v>
      </c>
      <c r="D286" s="223">
        <f t="shared" si="39"/>
        <v>0</v>
      </c>
      <c r="E286" s="223">
        <f t="shared" si="33"/>
        <v>1907080.7292358116</v>
      </c>
      <c r="F286" s="223">
        <f t="shared" si="34"/>
        <v>0</v>
      </c>
      <c r="G286" s="223">
        <f t="shared" si="35"/>
        <v>0</v>
      </c>
      <c r="H286" s="223">
        <f t="shared" si="36"/>
        <v>0</v>
      </c>
      <c r="I286" s="223">
        <f t="shared" si="37"/>
        <v>0</v>
      </c>
      <c r="J286" s="223">
        <f t="shared" si="38"/>
        <v>0</v>
      </c>
      <c r="K286" s="208"/>
      <c r="L286" s="208"/>
    </row>
    <row r="287" spans="2:12">
      <c r="B287" s="221">
        <f>IF(Values_Entered,B286+1,"")</f>
        <v>266</v>
      </c>
      <c r="C287" s="222">
        <f t="shared" si="32"/>
        <v>51014</v>
      </c>
      <c r="D287" s="223">
        <f t="shared" si="39"/>
        <v>0</v>
      </c>
      <c r="E287" s="223">
        <f t="shared" si="33"/>
        <v>1907080.7292358116</v>
      </c>
      <c r="F287" s="223">
        <f t="shared" si="34"/>
        <v>0</v>
      </c>
      <c r="G287" s="223">
        <f t="shared" si="35"/>
        <v>0</v>
      </c>
      <c r="H287" s="223">
        <f t="shared" si="36"/>
        <v>0</v>
      </c>
      <c r="I287" s="223">
        <f t="shared" si="37"/>
        <v>0</v>
      </c>
      <c r="J287" s="223">
        <f t="shared" si="38"/>
        <v>0</v>
      </c>
      <c r="K287" s="208"/>
      <c r="L287" s="208"/>
    </row>
    <row r="288" spans="2:12">
      <c r="B288" s="221">
        <f>IF(Values_Entered,B287+1,"")</f>
        <v>267</v>
      </c>
      <c r="C288" s="222">
        <f t="shared" si="32"/>
        <v>51044</v>
      </c>
      <c r="D288" s="223">
        <f t="shared" si="39"/>
        <v>0</v>
      </c>
      <c r="E288" s="223">
        <f t="shared" si="33"/>
        <v>1907080.7292358116</v>
      </c>
      <c r="F288" s="223">
        <f t="shared" si="34"/>
        <v>0</v>
      </c>
      <c r="G288" s="223">
        <f t="shared" si="35"/>
        <v>0</v>
      </c>
      <c r="H288" s="223">
        <f t="shared" si="36"/>
        <v>0</v>
      </c>
      <c r="I288" s="223">
        <f t="shared" si="37"/>
        <v>0</v>
      </c>
      <c r="J288" s="223">
        <f t="shared" si="38"/>
        <v>0</v>
      </c>
      <c r="K288" s="208"/>
      <c r="L288" s="208"/>
    </row>
    <row r="289" spans="2:12">
      <c r="B289" s="221">
        <f>IF(Values_Entered,B288+1,"")</f>
        <v>268</v>
      </c>
      <c r="C289" s="222">
        <f t="shared" si="32"/>
        <v>51075</v>
      </c>
      <c r="D289" s="223">
        <f t="shared" si="39"/>
        <v>0</v>
      </c>
      <c r="E289" s="223">
        <f t="shared" si="33"/>
        <v>1907080.7292358116</v>
      </c>
      <c r="F289" s="223">
        <f t="shared" si="34"/>
        <v>0</v>
      </c>
      <c r="G289" s="223">
        <f t="shared" si="35"/>
        <v>0</v>
      </c>
      <c r="H289" s="223">
        <f t="shared" si="36"/>
        <v>0</v>
      </c>
      <c r="I289" s="223">
        <f t="shared" si="37"/>
        <v>0</v>
      </c>
      <c r="J289" s="223">
        <f t="shared" si="38"/>
        <v>0</v>
      </c>
      <c r="K289" s="208"/>
      <c r="L289" s="208"/>
    </row>
    <row r="290" spans="2:12">
      <c r="B290" s="221">
        <f>IF(Values_Entered,B289+1,"")</f>
        <v>269</v>
      </c>
      <c r="C290" s="222">
        <f t="shared" si="32"/>
        <v>51105</v>
      </c>
      <c r="D290" s="223">
        <f t="shared" si="39"/>
        <v>0</v>
      </c>
      <c r="E290" s="223">
        <f t="shared" si="33"/>
        <v>1907080.7292358116</v>
      </c>
      <c r="F290" s="223">
        <f t="shared" si="34"/>
        <v>0</v>
      </c>
      <c r="G290" s="223">
        <f t="shared" si="35"/>
        <v>0</v>
      </c>
      <c r="H290" s="223">
        <f t="shared" si="36"/>
        <v>0</v>
      </c>
      <c r="I290" s="223">
        <f t="shared" si="37"/>
        <v>0</v>
      </c>
      <c r="J290" s="223">
        <f t="shared" si="38"/>
        <v>0</v>
      </c>
      <c r="K290" s="208"/>
      <c r="L290" s="208"/>
    </row>
    <row r="291" spans="2:12">
      <c r="B291" s="221">
        <f>IF(Values_Entered,B290+1,"")</f>
        <v>270</v>
      </c>
      <c r="C291" s="222">
        <f t="shared" si="32"/>
        <v>51136</v>
      </c>
      <c r="D291" s="223">
        <f t="shared" si="39"/>
        <v>0</v>
      </c>
      <c r="E291" s="223">
        <f t="shared" si="33"/>
        <v>1907080.7292358116</v>
      </c>
      <c r="F291" s="223">
        <f t="shared" si="34"/>
        <v>0</v>
      </c>
      <c r="G291" s="223">
        <f t="shared" si="35"/>
        <v>0</v>
      </c>
      <c r="H291" s="223">
        <f t="shared" si="36"/>
        <v>0</v>
      </c>
      <c r="I291" s="223">
        <f t="shared" si="37"/>
        <v>0</v>
      </c>
      <c r="J291" s="223">
        <f t="shared" si="38"/>
        <v>0</v>
      </c>
      <c r="K291" s="208"/>
      <c r="L291" s="208"/>
    </row>
    <row r="292" spans="2:12">
      <c r="B292" s="221">
        <f>IF(Values_Entered,B291+1,"")</f>
        <v>271</v>
      </c>
      <c r="C292" s="222">
        <f t="shared" si="32"/>
        <v>51167</v>
      </c>
      <c r="D292" s="223">
        <f t="shared" si="39"/>
        <v>0</v>
      </c>
      <c r="E292" s="223">
        <f t="shared" si="33"/>
        <v>1907080.7292358116</v>
      </c>
      <c r="F292" s="223">
        <f t="shared" si="34"/>
        <v>0</v>
      </c>
      <c r="G292" s="223">
        <f t="shared" si="35"/>
        <v>0</v>
      </c>
      <c r="H292" s="223">
        <f t="shared" si="36"/>
        <v>0</v>
      </c>
      <c r="I292" s="223">
        <f t="shared" si="37"/>
        <v>0</v>
      </c>
      <c r="J292" s="223">
        <f t="shared" si="38"/>
        <v>0</v>
      </c>
      <c r="K292" s="208"/>
      <c r="L292" s="208"/>
    </row>
    <row r="293" spans="2:12">
      <c r="B293" s="221">
        <f>IF(Values_Entered,B292+1,"")</f>
        <v>272</v>
      </c>
      <c r="C293" s="222">
        <f t="shared" si="32"/>
        <v>51196</v>
      </c>
      <c r="D293" s="223">
        <f t="shared" si="39"/>
        <v>0</v>
      </c>
      <c r="E293" s="223">
        <f t="shared" si="33"/>
        <v>1907080.7292358116</v>
      </c>
      <c r="F293" s="223">
        <f t="shared" si="34"/>
        <v>0</v>
      </c>
      <c r="G293" s="223">
        <f t="shared" si="35"/>
        <v>0</v>
      </c>
      <c r="H293" s="223">
        <f t="shared" si="36"/>
        <v>0</v>
      </c>
      <c r="I293" s="223">
        <f t="shared" si="37"/>
        <v>0</v>
      </c>
      <c r="J293" s="223">
        <f t="shared" si="38"/>
        <v>0</v>
      </c>
      <c r="K293" s="208"/>
      <c r="L293" s="208"/>
    </row>
    <row r="294" spans="2:12">
      <c r="B294" s="221">
        <f>IF(Values_Entered,B293+1,"")</f>
        <v>273</v>
      </c>
      <c r="C294" s="222">
        <f t="shared" si="32"/>
        <v>51227</v>
      </c>
      <c r="D294" s="223">
        <f t="shared" si="39"/>
        <v>0</v>
      </c>
      <c r="E294" s="223">
        <f t="shared" si="33"/>
        <v>1907080.7292358116</v>
      </c>
      <c r="F294" s="223">
        <f t="shared" si="34"/>
        <v>0</v>
      </c>
      <c r="G294" s="223">
        <f t="shared" si="35"/>
        <v>0</v>
      </c>
      <c r="H294" s="223">
        <f t="shared" si="36"/>
        <v>0</v>
      </c>
      <c r="I294" s="223">
        <f t="shared" si="37"/>
        <v>0</v>
      </c>
      <c r="J294" s="223">
        <f t="shared" si="38"/>
        <v>0</v>
      </c>
      <c r="K294" s="208"/>
      <c r="L294" s="208"/>
    </row>
    <row r="295" spans="2:12">
      <c r="B295" s="221">
        <f>IF(Values_Entered,B294+1,"")</f>
        <v>274</v>
      </c>
      <c r="C295" s="222">
        <f t="shared" si="32"/>
        <v>51257</v>
      </c>
      <c r="D295" s="223">
        <f t="shared" si="39"/>
        <v>0</v>
      </c>
      <c r="E295" s="223">
        <f t="shared" si="33"/>
        <v>1907080.7292358116</v>
      </c>
      <c r="F295" s="223">
        <f t="shared" si="34"/>
        <v>0</v>
      </c>
      <c r="G295" s="223">
        <f t="shared" si="35"/>
        <v>0</v>
      </c>
      <c r="H295" s="223">
        <f t="shared" si="36"/>
        <v>0</v>
      </c>
      <c r="I295" s="223">
        <f t="shared" si="37"/>
        <v>0</v>
      </c>
      <c r="J295" s="223">
        <f t="shared" si="38"/>
        <v>0</v>
      </c>
      <c r="K295" s="208"/>
      <c r="L295" s="208"/>
    </row>
    <row r="296" spans="2:12">
      <c r="B296" s="221">
        <f>IF(Values_Entered,B295+1,"")</f>
        <v>275</v>
      </c>
      <c r="C296" s="222">
        <f t="shared" si="32"/>
        <v>51288</v>
      </c>
      <c r="D296" s="223">
        <f t="shared" si="39"/>
        <v>0</v>
      </c>
      <c r="E296" s="223">
        <f t="shared" si="33"/>
        <v>1907080.7292358116</v>
      </c>
      <c r="F296" s="223">
        <f t="shared" si="34"/>
        <v>0</v>
      </c>
      <c r="G296" s="223">
        <f t="shared" si="35"/>
        <v>0</v>
      </c>
      <c r="H296" s="223">
        <f t="shared" si="36"/>
        <v>0</v>
      </c>
      <c r="I296" s="223">
        <f t="shared" si="37"/>
        <v>0</v>
      </c>
      <c r="J296" s="223">
        <f t="shared" si="38"/>
        <v>0</v>
      </c>
      <c r="K296" s="208"/>
      <c r="L296" s="208"/>
    </row>
    <row r="297" spans="2:12">
      <c r="B297" s="221">
        <f>IF(Values_Entered,B296+1,"")</f>
        <v>276</v>
      </c>
      <c r="C297" s="222">
        <f t="shared" si="32"/>
        <v>51318</v>
      </c>
      <c r="D297" s="223">
        <f t="shared" si="39"/>
        <v>0</v>
      </c>
      <c r="E297" s="223">
        <f t="shared" si="33"/>
        <v>1907080.7292358116</v>
      </c>
      <c r="F297" s="223">
        <f t="shared" si="34"/>
        <v>0</v>
      </c>
      <c r="G297" s="223">
        <f t="shared" si="35"/>
        <v>0</v>
      </c>
      <c r="H297" s="223">
        <f t="shared" si="36"/>
        <v>0</v>
      </c>
      <c r="I297" s="223">
        <f t="shared" si="37"/>
        <v>0</v>
      </c>
      <c r="J297" s="223">
        <f t="shared" si="38"/>
        <v>0</v>
      </c>
      <c r="K297" s="208"/>
      <c r="L297" s="208"/>
    </row>
    <row r="298" spans="2:12">
      <c r="B298" s="221">
        <f>IF(Values_Entered,B297+1,"")</f>
        <v>277</v>
      </c>
      <c r="C298" s="222">
        <f t="shared" si="32"/>
        <v>51349</v>
      </c>
      <c r="D298" s="223">
        <f t="shared" si="39"/>
        <v>0</v>
      </c>
      <c r="E298" s="223">
        <f t="shared" si="33"/>
        <v>1907080.7292358116</v>
      </c>
      <c r="F298" s="223">
        <f t="shared" si="34"/>
        <v>0</v>
      </c>
      <c r="G298" s="223">
        <f t="shared" si="35"/>
        <v>0</v>
      </c>
      <c r="H298" s="223">
        <f t="shared" si="36"/>
        <v>0</v>
      </c>
      <c r="I298" s="223">
        <f t="shared" si="37"/>
        <v>0</v>
      </c>
      <c r="J298" s="223">
        <f t="shared" si="38"/>
        <v>0</v>
      </c>
      <c r="K298" s="208"/>
      <c r="L298" s="208"/>
    </row>
    <row r="299" spans="2:12">
      <c r="B299" s="221">
        <f>IF(Values_Entered,B298+1,"")</f>
        <v>278</v>
      </c>
      <c r="C299" s="222">
        <f t="shared" si="32"/>
        <v>51380</v>
      </c>
      <c r="D299" s="223">
        <f t="shared" si="39"/>
        <v>0</v>
      </c>
      <c r="E299" s="223">
        <f t="shared" si="33"/>
        <v>1907080.7292358116</v>
      </c>
      <c r="F299" s="223">
        <f t="shared" si="34"/>
        <v>0</v>
      </c>
      <c r="G299" s="223">
        <f t="shared" si="35"/>
        <v>0</v>
      </c>
      <c r="H299" s="223">
        <f t="shared" si="36"/>
        <v>0</v>
      </c>
      <c r="I299" s="223">
        <f t="shared" si="37"/>
        <v>0</v>
      </c>
      <c r="J299" s="223">
        <f t="shared" si="38"/>
        <v>0</v>
      </c>
      <c r="K299" s="208"/>
      <c r="L299" s="208"/>
    </row>
    <row r="300" spans="2:12">
      <c r="B300" s="221">
        <f>IF(Values_Entered,B299+1,"")</f>
        <v>279</v>
      </c>
      <c r="C300" s="222">
        <f t="shared" si="32"/>
        <v>51410</v>
      </c>
      <c r="D300" s="223">
        <f t="shared" si="39"/>
        <v>0</v>
      </c>
      <c r="E300" s="223">
        <f t="shared" si="33"/>
        <v>1907080.7292358116</v>
      </c>
      <c r="F300" s="223">
        <f t="shared" si="34"/>
        <v>0</v>
      </c>
      <c r="G300" s="223">
        <f t="shared" si="35"/>
        <v>0</v>
      </c>
      <c r="H300" s="223">
        <f t="shared" si="36"/>
        <v>0</v>
      </c>
      <c r="I300" s="223">
        <f t="shared" si="37"/>
        <v>0</v>
      </c>
      <c r="J300" s="223">
        <f t="shared" si="38"/>
        <v>0</v>
      </c>
      <c r="K300" s="208"/>
      <c r="L300" s="208"/>
    </row>
    <row r="301" spans="2:12">
      <c r="B301" s="221">
        <f>IF(Values_Entered,B300+1,"")</f>
        <v>280</v>
      </c>
      <c r="C301" s="222">
        <f t="shared" si="32"/>
        <v>51441</v>
      </c>
      <c r="D301" s="223">
        <f t="shared" si="39"/>
        <v>0</v>
      </c>
      <c r="E301" s="223">
        <f t="shared" si="33"/>
        <v>1907080.7292358116</v>
      </c>
      <c r="F301" s="223">
        <f t="shared" si="34"/>
        <v>0</v>
      </c>
      <c r="G301" s="223">
        <f t="shared" si="35"/>
        <v>0</v>
      </c>
      <c r="H301" s="223">
        <f t="shared" si="36"/>
        <v>0</v>
      </c>
      <c r="I301" s="223">
        <f t="shared" si="37"/>
        <v>0</v>
      </c>
      <c r="J301" s="223">
        <f t="shared" si="38"/>
        <v>0</v>
      </c>
      <c r="K301" s="208"/>
      <c r="L301" s="208"/>
    </row>
    <row r="302" spans="2:12">
      <c r="B302" s="221">
        <f>IF(Values_Entered,B301+1,"")</f>
        <v>281</v>
      </c>
      <c r="C302" s="222">
        <f t="shared" si="32"/>
        <v>51471</v>
      </c>
      <c r="D302" s="223">
        <f t="shared" si="39"/>
        <v>0</v>
      </c>
      <c r="E302" s="223">
        <f t="shared" si="33"/>
        <v>1907080.7292358116</v>
      </c>
      <c r="F302" s="223">
        <f t="shared" si="34"/>
        <v>0</v>
      </c>
      <c r="G302" s="223">
        <f t="shared" si="35"/>
        <v>0</v>
      </c>
      <c r="H302" s="223">
        <f t="shared" si="36"/>
        <v>0</v>
      </c>
      <c r="I302" s="223">
        <f t="shared" si="37"/>
        <v>0</v>
      </c>
      <c r="J302" s="223">
        <f t="shared" si="38"/>
        <v>0</v>
      </c>
      <c r="K302" s="208"/>
      <c r="L302" s="208"/>
    </row>
    <row r="303" spans="2:12">
      <c r="B303" s="221">
        <f>IF(Values_Entered,B302+1,"")</f>
        <v>282</v>
      </c>
      <c r="C303" s="222">
        <f t="shared" si="32"/>
        <v>51502</v>
      </c>
      <c r="D303" s="223">
        <f t="shared" si="39"/>
        <v>0</v>
      </c>
      <c r="E303" s="223">
        <f t="shared" si="33"/>
        <v>1907080.7292358116</v>
      </c>
      <c r="F303" s="223">
        <f t="shared" si="34"/>
        <v>0</v>
      </c>
      <c r="G303" s="223">
        <f t="shared" si="35"/>
        <v>0</v>
      </c>
      <c r="H303" s="223">
        <f t="shared" si="36"/>
        <v>0</v>
      </c>
      <c r="I303" s="223">
        <f t="shared" si="37"/>
        <v>0</v>
      </c>
      <c r="J303" s="223">
        <f t="shared" si="38"/>
        <v>0</v>
      </c>
      <c r="K303" s="208"/>
      <c r="L303" s="208"/>
    </row>
    <row r="304" spans="2:12">
      <c r="B304" s="221">
        <f>IF(Values_Entered,B303+1,"")</f>
        <v>283</v>
      </c>
      <c r="C304" s="222">
        <f t="shared" si="32"/>
        <v>51533</v>
      </c>
      <c r="D304" s="223">
        <f t="shared" si="39"/>
        <v>0</v>
      </c>
      <c r="E304" s="223">
        <f t="shared" si="33"/>
        <v>1907080.7292358116</v>
      </c>
      <c r="F304" s="223">
        <f t="shared" si="34"/>
        <v>0</v>
      </c>
      <c r="G304" s="223">
        <f t="shared" si="35"/>
        <v>0</v>
      </c>
      <c r="H304" s="223">
        <f t="shared" si="36"/>
        <v>0</v>
      </c>
      <c r="I304" s="223">
        <f t="shared" si="37"/>
        <v>0</v>
      </c>
      <c r="J304" s="223">
        <f t="shared" si="38"/>
        <v>0</v>
      </c>
      <c r="K304" s="208"/>
      <c r="L304" s="208"/>
    </row>
    <row r="305" spans="2:12">
      <c r="B305" s="221">
        <f>IF(Values_Entered,B304+1,"")</f>
        <v>284</v>
      </c>
      <c r="C305" s="222">
        <f t="shared" si="32"/>
        <v>51561</v>
      </c>
      <c r="D305" s="223">
        <f t="shared" si="39"/>
        <v>0</v>
      </c>
      <c r="E305" s="223">
        <f t="shared" si="33"/>
        <v>1907080.7292358116</v>
      </c>
      <c r="F305" s="223">
        <f t="shared" si="34"/>
        <v>0</v>
      </c>
      <c r="G305" s="223">
        <f t="shared" si="35"/>
        <v>0</v>
      </c>
      <c r="H305" s="223">
        <f t="shared" si="36"/>
        <v>0</v>
      </c>
      <c r="I305" s="223">
        <f t="shared" si="37"/>
        <v>0</v>
      </c>
      <c r="J305" s="223">
        <f t="shared" si="38"/>
        <v>0</v>
      </c>
      <c r="K305" s="208"/>
      <c r="L305" s="208"/>
    </row>
    <row r="306" spans="2:12">
      <c r="B306" s="221">
        <f>IF(Values_Entered,B305+1,"")</f>
        <v>285</v>
      </c>
      <c r="C306" s="222">
        <f t="shared" si="32"/>
        <v>51592</v>
      </c>
      <c r="D306" s="223">
        <f t="shared" si="39"/>
        <v>0</v>
      </c>
      <c r="E306" s="223">
        <f t="shared" si="33"/>
        <v>1907080.7292358116</v>
      </c>
      <c r="F306" s="223">
        <f t="shared" si="34"/>
        <v>0</v>
      </c>
      <c r="G306" s="223">
        <f t="shared" si="35"/>
        <v>0</v>
      </c>
      <c r="H306" s="223">
        <f t="shared" si="36"/>
        <v>0</v>
      </c>
      <c r="I306" s="223">
        <f t="shared" si="37"/>
        <v>0</v>
      </c>
      <c r="J306" s="223">
        <f t="shared" si="38"/>
        <v>0</v>
      </c>
      <c r="K306" s="208"/>
      <c r="L306" s="208"/>
    </row>
    <row r="307" spans="2:12">
      <c r="B307" s="221">
        <f>IF(Values_Entered,B306+1,"")</f>
        <v>286</v>
      </c>
      <c r="C307" s="222">
        <f t="shared" si="32"/>
        <v>51622</v>
      </c>
      <c r="D307" s="223">
        <f t="shared" si="39"/>
        <v>0</v>
      </c>
      <c r="E307" s="223">
        <f t="shared" si="33"/>
        <v>1907080.7292358116</v>
      </c>
      <c r="F307" s="223">
        <f t="shared" si="34"/>
        <v>0</v>
      </c>
      <c r="G307" s="223">
        <f t="shared" si="35"/>
        <v>0</v>
      </c>
      <c r="H307" s="223">
        <f t="shared" si="36"/>
        <v>0</v>
      </c>
      <c r="I307" s="223">
        <f t="shared" si="37"/>
        <v>0</v>
      </c>
      <c r="J307" s="223">
        <f t="shared" si="38"/>
        <v>0</v>
      </c>
      <c r="K307" s="208"/>
      <c r="L307" s="208"/>
    </row>
    <row r="308" spans="2:12">
      <c r="B308" s="221">
        <f>IF(Values_Entered,B307+1,"")</f>
        <v>287</v>
      </c>
      <c r="C308" s="222">
        <f t="shared" si="32"/>
        <v>51653</v>
      </c>
      <c r="D308" s="223">
        <f t="shared" si="39"/>
        <v>0</v>
      </c>
      <c r="E308" s="223">
        <f t="shared" si="33"/>
        <v>1907080.7292358116</v>
      </c>
      <c r="F308" s="223">
        <f t="shared" si="34"/>
        <v>0</v>
      </c>
      <c r="G308" s="223">
        <f t="shared" si="35"/>
        <v>0</v>
      </c>
      <c r="H308" s="223">
        <f t="shared" si="36"/>
        <v>0</v>
      </c>
      <c r="I308" s="223">
        <f t="shared" si="37"/>
        <v>0</v>
      </c>
      <c r="J308" s="223">
        <f t="shared" si="38"/>
        <v>0</v>
      </c>
      <c r="K308" s="208"/>
      <c r="L308" s="208"/>
    </row>
    <row r="309" spans="2:12">
      <c r="B309" s="221">
        <f>IF(Values_Entered,B308+1,"")</f>
        <v>288</v>
      </c>
      <c r="C309" s="222">
        <f t="shared" si="32"/>
        <v>51683</v>
      </c>
      <c r="D309" s="223">
        <f t="shared" si="39"/>
        <v>0</v>
      </c>
      <c r="E309" s="223">
        <f t="shared" si="33"/>
        <v>1907080.7292358116</v>
      </c>
      <c r="F309" s="223">
        <f t="shared" si="34"/>
        <v>0</v>
      </c>
      <c r="G309" s="223">
        <f t="shared" si="35"/>
        <v>0</v>
      </c>
      <c r="H309" s="223">
        <f t="shared" si="36"/>
        <v>0</v>
      </c>
      <c r="I309" s="223">
        <f t="shared" si="37"/>
        <v>0</v>
      </c>
      <c r="J309" s="223">
        <f t="shared" si="38"/>
        <v>0</v>
      </c>
      <c r="K309" s="208"/>
      <c r="L309" s="208"/>
    </row>
    <row r="310" spans="2:12">
      <c r="B310" s="221">
        <f>IF(Values_Entered,B309+1,"")</f>
        <v>289</v>
      </c>
      <c r="C310" s="222">
        <f t="shared" si="32"/>
        <v>51714</v>
      </c>
      <c r="D310" s="223">
        <f t="shared" si="39"/>
        <v>0</v>
      </c>
      <c r="E310" s="223">
        <f t="shared" si="33"/>
        <v>1907080.7292358116</v>
      </c>
      <c r="F310" s="223">
        <f t="shared" si="34"/>
        <v>0</v>
      </c>
      <c r="G310" s="223">
        <f t="shared" si="35"/>
        <v>0</v>
      </c>
      <c r="H310" s="223">
        <f t="shared" si="36"/>
        <v>0</v>
      </c>
      <c r="I310" s="223">
        <f t="shared" si="37"/>
        <v>0</v>
      </c>
      <c r="J310" s="223">
        <f t="shared" si="38"/>
        <v>0</v>
      </c>
      <c r="K310" s="208"/>
      <c r="L310" s="208"/>
    </row>
    <row r="311" spans="2:12">
      <c r="B311" s="221">
        <f>IF(Values_Entered,B310+1,"")</f>
        <v>290</v>
      </c>
      <c r="C311" s="222">
        <f t="shared" si="32"/>
        <v>51745</v>
      </c>
      <c r="D311" s="223">
        <f t="shared" si="39"/>
        <v>0</v>
      </c>
      <c r="E311" s="223">
        <f t="shared" si="33"/>
        <v>1907080.7292358116</v>
      </c>
      <c r="F311" s="223">
        <f t="shared" si="34"/>
        <v>0</v>
      </c>
      <c r="G311" s="223">
        <f t="shared" si="35"/>
        <v>0</v>
      </c>
      <c r="H311" s="223">
        <f t="shared" si="36"/>
        <v>0</v>
      </c>
      <c r="I311" s="223">
        <f t="shared" si="37"/>
        <v>0</v>
      </c>
      <c r="J311" s="223">
        <f t="shared" si="38"/>
        <v>0</v>
      </c>
      <c r="K311" s="208"/>
      <c r="L311" s="208"/>
    </row>
    <row r="312" spans="2:12">
      <c r="B312" s="221">
        <f>IF(Values_Entered,B311+1,"")</f>
        <v>291</v>
      </c>
      <c r="C312" s="222">
        <f t="shared" si="32"/>
        <v>51775</v>
      </c>
      <c r="D312" s="223">
        <f t="shared" si="39"/>
        <v>0</v>
      </c>
      <c r="E312" s="223">
        <f t="shared" si="33"/>
        <v>1907080.7292358116</v>
      </c>
      <c r="F312" s="223">
        <f t="shared" si="34"/>
        <v>0</v>
      </c>
      <c r="G312" s="223">
        <f t="shared" si="35"/>
        <v>0</v>
      </c>
      <c r="H312" s="223">
        <f t="shared" si="36"/>
        <v>0</v>
      </c>
      <c r="I312" s="223">
        <f t="shared" si="37"/>
        <v>0</v>
      </c>
      <c r="J312" s="223">
        <f t="shared" si="38"/>
        <v>0</v>
      </c>
      <c r="K312" s="208"/>
      <c r="L312" s="208"/>
    </row>
    <row r="313" spans="2:12">
      <c r="B313" s="221">
        <f>IF(Values_Entered,B312+1,"")</f>
        <v>292</v>
      </c>
      <c r="C313" s="222">
        <f t="shared" si="32"/>
        <v>51806</v>
      </c>
      <c r="D313" s="223">
        <f t="shared" si="39"/>
        <v>0</v>
      </c>
      <c r="E313" s="223">
        <f t="shared" si="33"/>
        <v>1907080.7292358116</v>
      </c>
      <c r="F313" s="223">
        <f t="shared" si="34"/>
        <v>0</v>
      </c>
      <c r="G313" s="223">
        <f t="shared" si="35"/>
        <v>0</v>
      </c>
      <c r="H313" s="223">
        <f t="shared" si="36"/>
        <v>0</v>
      </c>
      <c r="I313" s="223">
        <f t="shared" si="37"/>
        <v>0</v>
      </c>
      <c r="J313" s="223">
        <f t="shared" si="38"/>
        <v>0</v>
      </c>
      <c r="K313" s="208"/>
      <c r="L313" s="208"/>
    </row>
    <row r="314" spans="2:12">
      <c r="B314" s="221">
        <f>IF(Values_Entered,B313+1,"")</f>
        <v>293</v>
      </c>
      <c r="C314" s="222">
        <f t="shared" si="32"/>
        <v>51836</v>
      </c>
      <c r="D314" s="223">
        <f t="shared" si="39"/>
        <v>0</v>
      </c>
      <c r="E314" s="223">
        <f t="shared" si="33"/>
        <v>1907080.7292358116</v>
      </c>
      <c r="F314" s="223">
        <f t="shared" si="34"/>
        <v>0</v>
      </c>
      <c r="G314" s="223">
        <f t="shared" si="35"/>
        <v>0</v>
      </c>
      <c r="H314" s="223">
        <f t="shared" si="36"/>
        <v>0</v>
      </c>
      <c r="I314" s="223">
        <f t="shared" si="37"/>
        <v>0</v>
      </c>
      <c r="J314" s="223">
        <f t="shared" si="38"/>
        <v>0</v>
      </c>
      <c r="K314" s="208"/>
      <c r="L314" s="208"/>
    </row>
    <row r="315" spans="2:12">
      <c r="B315" s="221">
        <f>IF(Values_Entered,B314+1,"")</f>
        <v>294</v>
      </c>
      <c r="C315" s="222">
        <f t="shared" si="32"/>
        <v>51867</v>
      </c>
      <c r="D315" s="223">
        <f t="shared" si="39"/>
        <v>0</v>
      </c>
      <c r="E315" s="223">
        <f t="shared" si="33"/>
        <v>1907080.7292358116</v>
      </c>
      <c r="F315" s="223">
        <f t="shared" si="34"/>
        <v>0</v>
      </c>
      <c r="G315" s="223">
        <f t="shared" si="35"/>
        <v>0</v>
      </c>
      <c r="H315" s="223">
        <f t="shared" si="36"/>
        <v>0</v>
      </c>
      <c r="I315" s="223">
        <f t="shared" si="37"/>
        <v>0</v>
      </c>
      <c r="J315" s="223">
        <f t="shared" si="38"/>
        <v>0</v>
      </c>
      <c r="K315" s="208"/>
      <c r="L315" s="208"/>
    </row>
    <row r="316" spans="2:12">
      <c r="B316" s="221">
        <f>IF(Values_Entered,B315+1,"")</f>
        <v>295</v>
      </c>
      <c r="C316" s="222">
        <f t="shared" si="32"/>
        <v>51898</v>
      </c>
      <c r="D316" s="223">
        <f t="shared" si="39"/>
        <v>0</v>
      </c>
      <c r="E316" s="223">
        <f t="shared" si="33"/>
        <v>1907080.7292358116</v>
      </c>
      <c r="F316" s="223">
        <f t="shared" si="34"/>
        <v>0</v>
      </c>
      <c r="G316" s="223">
        <f t="shared" si="35"/>
        <v>0</v>
      </c>
      <c r="H316" s="223">
        <f t="shared" si="36"/>
        <v>0</v>
      </c>
      <c r="I316" s="223">
        <f t="shared" si="37"/>
        <v>0</v>
      </c>
      <c r="J316" s="223">
        <f t="shared" si="38"/>
        <v>0</v>
      </c>
      <c r="K316" s="208"/>
      <c r="L316" s="208"/>
    </row>
    <row r="317" spans="2:12">
      <c r="B317" s="221">
        <f>IF(Values_Entered,B316+1,"")</f>
        <v>296</v>
      </c>
      <c r="C317" s="222">
        <f t="shared" si="32"/>
        <v>51926</v>
      </c>
      <c r="D317" s="223">
        <f t="shared" si="39"/>
        <v>0</v>
      </c>
      <c r="E317" s="223">
        <f t="shared" si="33"/>
        <v>1907080.7292358116</v>
      </c>
      <c r="F317" s="223">
        <f t="shared" si="34"/>
        <v>0</v>
      </c>
      <c r="G317" s="223">
        <f t="shared" si="35"/>
        <v>0</v>
      </c>
      <c r="H317" s="223">
        <f t="shared" si="36"/>
        <v>0</v>
      </c>
      <c r="I317" s="223">
        <f t="shared" si="37"/>
        <v>0</v>
      </c>
      <c r="J317" s="223">
        <f t="shared" si="38"/>
        <v>0</v>
      </c>
      <c r="K317" s="208"/>
      <c r="L317" s="208"/>
    </row>
    <row r="318" spans="2:12">
      <c r="B318" s="221">
        <f>IF(Values_Entered,B317+1,"")</f>
        <v>297</v>
      </c>
      <c r="C318" s="222">
        <f t="shared" si="32"/>
        <v>51957</v>
      </c>
      <c r="D318" s="223">
        <f t="shared" si="39"/>
        <v>0</v>
      </c>
      <c r="E318" s="223">
        <f t="shared" si="33"/>
        <v>1907080.7292358116</v>
      </c>
      <c r="F318" s="223">
        <f t="shared" si="34"/>
        <v>0</v>
      </c>
      <c r="G318" s="223">
        <f t="shared" si="35"/>
        <v>0</v>
      </c>
      <c r="H318" s="223">
        <f t="shared" si="36"/>
        <v>0</v>
      </c>
      <c r="I318" s="223">
        <f t="shared" si="37"/>
        <v>0</v>
      </c>
      <c r="J318" s="223">
        <f t="shared" si="38"/>
        <v>0</v>
      </c>
      <c r="K318" s="208"/>
      <c r="L318" s="208"/>
    </row>
    <row r="319" spans="2:12">
      <c r="B319" s="221">
        <f>IF(Values_Entered,B318+1,"")</f>
        <v>298</v>
      </c>
      <c r="C319" s="222">
        <f t="shared" si="32"/>
        <v>51987</v>
      </c>
      <c r="D319" s="223">
        <f t="shared" si="39"/>
        <v>0</v>
      </c>
      <c r="E319" s="223">
        <f t="shared" si="33"/>
        <v>1907080.7292358116</v>
      </c>
      <c r="F319" s="223">
        <f t="shared" si="34"/>
        <v>0</v>
      </c>
      <c r="G319" s="223">
        <f t="shared" si="35"/>
        <v>0</v>
      </c>
      <c r="H319" s="223">
        <f t="shared" si="36"/>
        <v>0</v>
      </c>
      <c r="I319" s="223">
        <f t="shared" si="37"/>
        <v>0</v>
      </c>
      <c r="J319" s="223">
        <f t="shared" si="38"/>
        <v>0</v>
      </c>
      <c r="K319" s="208"/>
      <c r="L319" s="208"/>
    </row>
    <row r="320" spans="2:12">
      <c r="B320" s="221">
        <f>IF(Values_Entered,B319+1,"")</f>
        <v>299</v>
      </c>
      <c r="C320" s="222">
        <f t="shared" si="32"/>
        <v>52018</v>
      </c>
      <c r="D320" s="223">
        <f t="shared" si="39"/>
        <v>0</v>
      </c>
      <c r="E320" s="223">
        <f t="shared" si="33"/>
        <v>1907080.7292358116</v>
      </c>
      <c r="F320" s="223">
        <f t="shared" si="34"/>
        <v>0</v>
      </c>
      <c r="G320" s="223">
        <f t="shared" si="35"/>
        <v>0</v>
      </c>
      <c r="H320" s="223">
        <f t="shared" si="36"/>
        <v>0</v>
      </c>
      <c r="I320" s="223">
        <f t="shared" si="37"/>
        <v>0</v>
      </c>
      <c r="J320" s="223">
        <f t="shared" si="38"/>
        <v>0</v>
      </c>
      <c r="K320" s="208"/>
      <c r="L320" s="208"/>
    </row>
    <row r="321" spans="2:12">
      <c r="B321" s="221">
        <f>IF(Values_Entered,B320+1,"")</f>
        <v>300</v>
      </c>
      <c r="C321" s="222">
        <f t="shared" si="32"/>
        <v>52048</v>
      </c>
      <c r="D321" s="223">
        <f t="shared" si="39"/>
        <v>0</v>
      </c>
      <c r="E321" s="223">
        <f t="shared" si="33"/>
        <v>1907080.7292358116</v>
      </c>
      <c r="F321" s="223">
        <f t="shared" si="34"/>
        <v>0</v>
      </c>
      <c r="G321" s="223">
        <f t="shared" si="35"/>
        <v>0</v>
      </c>
      <c r="H321" s="223">
        <f t="shared" si="36"/>
        <v>0</v>
      </c>
      <c r="I321" s="223">
        <f t="shared" si="37"/>
        <v>0</v>
      </c>
      <c r="J321" s="223">
        <f t="shared" si="38"/>
        <v>0</v>
      </c>
      <c r="K321" s="208"/>
      <c r="L321" s="208"/>
    </row>
    <row r="322" spans="2:12">
      <c r="B322" s="221">
        <f>IF(Values_Entered,B321+1,"")</f>
        <v>301</v>
      </c>
      <c r="C322" s="222">
        <f t="shared" si="32"/>
        <v>52079</v>
      </c>
      <c r="D322" s="223">
        <f t="shared" si="39"/>
        <v>0</v>
      </c>
      <c r="E322" s="223">
        <f t="shared" si="33"/>
        <v>1907080.7292358116</v>
      </c>
      <c r="F322" s="223">
        <f t="shared" si="34"/>
        <v>0</v>
      </c>
      <c r="G322" s="223">
        <f t="shared" si="35"/>
        <v>0</v>
      </c>
      <c r="H322" s="223">
        <f t="shared" si="36"/>
        <v>0</v>
      </c>
      <c r="I322" s="223">
        <f t="shared" si="37"/>
        <v>0</v>
      </c>
      <c r="J322" s="223">
        <f t="shared" si="38"/>
        <v>0</v>
      </c>
      <c r="K322" s="208"/>
      <c r="L322" s="208"/>
    </row>
    <row r="323" spans="2:12">
      <c r="B323" s="221">
        <f>IF(Values_Entered,B322+1,"")</f>
        <v>302</v>
      </c>
      <c r="C323" s="222">
        <f t="shared" si="32"/>
        <v>52110</v>
      </c>
      <c r="D323" s="223">
        <f t="shared" si="39"/>
        <v>0</v>
      </c>
      <c r="E323" s="223">
        <f t="shared" si="33"/>
        <v>1907080.7292358116</v>
      </c>
      <c r="F323" s="223">
        <f t="shared" si="34"/>
        <v>0</v>
      </c>
      <c r="G323" s="223">
        <f t="shared" si="35"/>
        <v>0</v>
      </c>
      <c r="H323" s="223">
        <f t="shared" si="36"/>
        <v>0</v>
      </c>
      <c r="I323" s="223">
        <f t="shared" si="37"/>
        <v>0</v>
      </c>
      <c r="J323" s="223">
        <f t="shared" si="38"/>
        <v>0</v>
      </c>
      <c r="K323" s="208"/>
      <c r="L323" s="208"/>
    </row>
    <row r="324" spans="2:12">
      <c r="B324" s="221">
        <f>IF(Values_Entered,B323+1,"")</f>
        <v>303</v>
      </c>
      <c r="C324" s="222">
        <f t="shared" si="32"/>
        <v>52140</v>
      </c>
      <c r="D324" s="223">
        <f t="shared" si="39"/>
        <v>0</v>
      </c>
      <c r="E324" s="223">
        <f t="shared" si="33"/>
        <v>1907080.7292358116</v>
      </c>
      <c r="F324" s="223">
        <f t="shared" si="34"/>
        <v>0</v>
      </c>
      <c r="G324" s="223">
        <f t="shared" si="35"/>
        <v>0</v>
      </c>
      <c r="H324" s="223">
        <f t="shared" si="36"/>
        <v>0</v>
      </c>
      <c r="I324" s="223">
        <f t="shared" si="37"/>
        <v>0</v>
      </c>
      <c r="J324" s="223">
        <f t="shared" si="38"/>
        <v>0</v>
      </c>
      <c r="K324" s="208"/>
      <c r="L324" s="208"/>
    </row>
    <row r="325" spans="2:12">
      <c r="B325" s="221">
        <f>IF(Values_Entered,B324+1,"")</f>
        <v>304</v>
      </c>
      <c r="C325" s="222">
        <f t="shared" si="32"/>
        <v>52171</v>
      </c>
      <c r="D325" s="223">
        <f t="shared" si="39"/>
        <v>0</v>
      </c>
      <c r="E325" s="223">
        <f t="shared" si="33"/>
        <v>1907080.7292358116</v>
      </c>
      <c r="F325" s="223">
        <f t="shared" si="34"/>
        <v>0</v>
      </c>
      <c r="G325" s="223">
        <f t="shared" si="35"/>
        <v>0</v>
      </c>
      <c r="H325" s="223">
        <f t="shared" si="36"/>
        <v>0</v>
      </c>
      <c r="I325" s="223">
        <f t="shared" si="37"/>
        <v>0</v>
      </c>
      <c r="J325" s="223">
        <f t="shared" si="38"/>
        <v>0</v>
      </c>
      <c r="K325" s="208"/>
      <c r="L325" s="208"/>
    </row>
    <row r="326" spans="2:12">
      <c r="B326" s="221">
        <f>IF(Values_Entered,B325+1,"")</f>
        <v>305</v>
      </c>
      <c r="C326" s="222">
        <f t="shared" si="32"/>
        <v>52201</v>
      </c>
      <c r="D326" s="223">
        <f t="shared" si="39"/>
        <v>0</v>
      </c>
      <c r="E326" s="223">
        <f t="shared" si="33"/>
        <v>1907080.7292358116</v>
      </c>
      <c r="F326" s="223">
        <f t="shared" si="34"/>
        <v>0</v>
      </c>
      <c r="G326" s="223">
        <f t="shared" si="35"/>
        <v>0</v>
      </c>
      <c r="H326" s="223">
        <f t="shared" si="36"/>
        <v>0</v>
      </c>
      <c r="I326" s="223">
        <f t="shared" si="37"/>
        <v>0</v>
      </c>
      <c r="J326" s="223">
        <f t="shared" si="38"/>
        <v>0</v>
      </c>
      <c r="K326" s="208"/>
      <c r="L326" s="208"/>
    </row>
    <row r="327" spans="2:12">
      <c r="B327" s="221">
        <f>IF(Values_Entered,B326+1,"")</f>
        <v>306</v>
      </c>
      <c r="C327" s="222">
        <f t="shared" si="32"/>
        <v>52232</v>
      </c>
      <c r="D327" s="223">
        <f t="shared" si="39"/>
        <v>0</v>
      </c>
      <c r="E327" s="223">
        <f t="shared" si="33"/>
        <v>1907080.7292358116</v>
      </c>
      <c r="F327" s="223">
        <f t="shared" si="34"/>
        <v>0</v>
      </c>
      <c r="G327" s="223">
        <f t="shared" si="35"/>
        <v>0</v>
      </c>
      <c r="H327" s="223">
        <f t="shared" si="36"/>
        <v>0</v>
      </c>
      <c r="I327" s="223">
        <f t="shared" si="37"/>
        <v>0</v>
      </c>
      <c r="J327" s="223">
        <f t="shared" si="38"/>
        <v>0</v>
      </c>
      <c r="K327" s="208"/>
      <c r="L327" s="208"/>
    </row>
    <row r="328" spans="2:12">
      <c r="B328" s="221">
        <f>IF(Values_Entered,B327+1,"")</f>
        <v>307</v>
      </c>
      <c r="C328" s="222">
        <f t="shared" si="32"/>
        <v>52263</v>
      </c>
      <c r="D328" s="223">
        <f t="shared" si="39"/>
        <v>0</v>
      </c>
      <c r="E328" s="223">
        <f t="shared" si="33"/>
        <v>1907080.7292358116</v>
      </c>
      <c r="F328" s="223">
        <f t="shared" si="34"/>
        <v>0</v>
      </c>
      <c r="G328" s="223">
        <f t="shared" si="35"/>
        <v>0</v>
      </c>
      <c r="H328" s="223">
        <f t="shared" si="36"/>
        <v>0</v>
      </c>
      <c r="I328" s="223">
        <f t="shared" si="37"/>
        <v>0</v>
      </c>
      <c r="J328" s="223">
        <f t="shared" si="38"/>
        <v>0</v>
      </c>
      <c r="K328" s="208"/>
      <c r="L328" s="208"/>
    </row>
    <row r="329" spans="2:12">
      <c r="B329" s="221">
        <f>IF(Values_Entered,B328+1,"")</f>
        <v>308</v>
      </c>
      <c r="C329" s="222">
        <f t="shared" si="32"/>
        <v>52291</v>
      </c>
      <c r="D329" s="223">
        <f t="shared" si="39"/>
        <v>0</v>
      </c>
      <c r="E329" s="223">
        <f t="shared" si="33"/>
        <v>1907080.7292358116</v>
      </c>
      <c r="F329" s="223">
        <f t="shared" si="34"/>
        <v>0</v>
      </c>
      <c r="G329" s="223">
        <f t="shared" si="35"/>
        <v>0</v>
      </c>
      <c r="H329" s="223">
        <f t="shared" si="36"/>
        <v>0</v>
      </c>
      <c r="I329" s="223">
        <f t="shared" si="37"/>
        <v>0</v>
      </c>
      <c r="J329" s="223">
        <f t="shared" si="38"/>
        <v>0</v>
      </c>
      <c r="K329" s="208"/>
      <c r="L329" s="208"/>
    </row>
    <row r="330" spans="2:12">
      <c r="B330" s="221">
        <f>IF(Values_Entered,B329+1,"")</f>
        <v>309</v>
      </c>
      <c r="C330" s="222">
        <f t="shared" si="32"/>
        <v>52322</v>
      </c>
      <c r="D330" s="223">
        <f t="shared" si="39"/>
        <v>0</v>
      </c>
      <c r="E330" s="223">
        <f t="shared" si="33"/>
        <v>1907080.7292358116</v>
      </c>
      <c r="F330" s="223">
        <f t="shared" si="34"/>
        <v>0</v>
      </c>
      <c r="G330" s="223">
        <f t="shared" si="35"/>
        <v>0</v>
      </c>
      <c r="H330" s="223">
        <f t="shared" si="36"/>
        <v>0</v>
      </c>
      <c r="I330" s="223">
        <f t="shared" si="37"/>
        <v>0</v>
      </c>
      <c r="J330" s="223">
        <f t="shared" si="38"/>
        <v>0</v>
      </c>
      <c r="K330" s="208"/>
      <c r="L330" s="208"/>
    </row>
    <row r="331" spans="2:12">
      <c r="B331" s="221">
        <f>IF(Values_Entered,B330+1,"")</f>
        <v>310</v>
      </c>
      <c r="C331" s="222">
        <f t="shared" si="32"/>
        <v>52352</v>
      </c>
      <c r="D331" s="223">
        <f t="shared" si="39"/>
        <v>0</v>
      </c>
      <c r="E331" s="223">
        <f t="shared" si="33"/>
        <v>1907080.7292358116</v>
      </c>
      <c r="F331" s="223">
        <f t="shared" si="34"/>
        <v>0</v>
      </c>
      <c r="G331" s="223">
        <f t="shared" si="35"/>
        <v>0</v>
      </c>
      <c r="H331" s="223">
        <f t="shared" si="36"/>
        <v>0</v>
      </c>
      <c r="I331" s="223">
        <f t="shared" si="37"/>
        <v>0</v>
      </c>
      <c r="J331" s="223">
        <f t="shared" si="38"/>
        <v>0</v>
      </c>
      <c r="K331" s="208"/>
      <c r="L331" s="208"/>
    </row>
    <row r="332" spans="2:12">
      <c r="B332" s="221">
        <f>IF(Values_Entered,B331+1,"")</f>
        <v>311</v>
      </c>
      <c r="C332" s="222">
        <f t="shared" si="32"/>
        <v>52383</v>
      </c>
      <c r="D332" s="223">
        <f t="shared" si="39"/>
        <v>0</v>
      </c>
      <c r="E332" s="223">
        <f t="shared" si="33"/>
        <v>1907080.7292358116</v>
      </c>
      <c r="F332" s="223">
        <f t="shared" si="34"/>
        <v>0</v>
      </c>
      <c r="G332" s="223">
        <f t="shared" si="35"/>
        <v>0</v>
      </c>
      <c r="H332" s="223">
        <f t="shared" si="36"/>
        <v>0</v>
      </c>
      <c r="I332" s="223">
        <f t="shared" si="37"/>
        <v>0</v>
      </c>
      <c r="J332" s="223">
        <f t="shared" si="38"/>
        <v>0</v>
      </c>
      <c r="K332" s="208"/>
      <c r="L332" s="208"/>
    </row>
    <row r="333" spans="2:12">
      <c r="B333" s="221">
        <f>IF(Values_Entered,B332+1,"")</f>
        <v>312</v>
      </c>
      <c r="C333" s="222">
        <f t="shared" si="32"/>
        <v>52413</v>
      </c>
      <c r="D333" s="223">
        <f t="shared" si="39"/>
        <v>0</v>
      </c>
      <c r="E333" s="223">
        <f t="shared" si="33"/>
        <v>1907080.7292358116</v>
      </c>
      <c r="F333" s="223">
        <f t="shared" si="34"/>
        <v>0</v>
      </c>
      <c r="G333" s="223">
        <f t="shared" si="35"/>
        <v>0</v>
      </c>
      <c r="H333" s="223">
        <f t="shared" si="36"/>
        <v>0</v>
      </c>
      <c r="I333" s="223">
        <f t="shared" si="37"/>
        <v>0</v>
      </c>
      <c r="J333" s="223">
        <f t="shared" si="38"/>
        <v>0</v>
      </c>
      <c r="K333" s="208"/>
      <c r="L333" s="208"/>
    </row>
    <row r="334" spans="2:12">
      <c r="B334" s="221">
        <f>IF(Values_Entered,B333+1,"")</f>
        <v>313</v>
      </c>
      <c r="C334" s="222">
        <f t="shared" si="32"/>
        <v>52444</v>
      </c>
      <c r="D334" s="223">
        <f t="shared" si="39"/>
        <v>0</v>
      </c>
      <c r="E334" s="223">
        <f t="shared" si="33"/>
        <v>1907080.7292358116</v>
      </c>
      <c r="F334" s="223">
        <f t="shared" si="34"/>
        <v>0</v>
      </c>
      <c r="G334" s="223">
        <f t="shared" si="35"/>
        <v>0</v>
      </c>
      <c r="H334" s="223">
        <f t="shared" si="36"/>
        <v>0</v>
      </c>
      <c r="I334" s="223">
        <f t="shared" si="37"/>
        <v>0</v>
      </c>
      <c r="J334" s="223">
        <f t="shared" si="38"/>
        <v>0</v>
      </c>
      <c r="K334" s="208"/>
      <c r="L334" s="208"/>
    </row>
    <row r="335" spans="2:12">
      <c r="B335" s="221">
        <f>IF(Values_Entered,B334+1,"")</f>
        <v>314</v>
      </c>
      <c r="C335" s="222">
        <f t="shared" si="32"/>
        <v>52475</v>
      </c>
      <c r="D335" s="223">
        <f t="shared" si="39"/>
        <v>0</v>
      </c>
      <c r="E335" s="223">
        <f t="shared" si="33"/>
        <v>1907080.7292358116</v>
      </c>
      <c r="F335" s="223">
        <f t="shared" si="34"/>
        <v>0</v>
      </c>
      <c r="G335" s="223">
        <f t="shared" si="35"/>
        <v>0</v>
      </c>
      <c r="H335" s="223">
        <f t="shared" si="36"/>
        <v>0</v>
      </c>
      <c r="I335" s="223">
        <f t="shared" si="37"/>
        <v>0</v>
      </c>
      <c r="J335" s="223">
        <f t="shared" si="38"/>
        <v>0</v>
      </c>
      <c r="K335" s="208"/>
      <c r="L335" s="208"/>
    </row>
    <row r="336" spans="2:12">
      <c r="B336" s="221">
        <f>IF(Values_Entered,B335+1,"")</f>
        <v>315</v>
      </c>
      <c r="C336" s="222">
        <f t="shared" si="32"/>
        <v>52505</v>
      </c>
      <c r="D336" s="223">
        <f t="shared" si="39"/>
        <v>0</v>
      </c>
      <c r="E336" s="223">
        <f t="shared" si="33"/>
        <v>1907080.7292358116</v>
      </c>
      <c r="F336" s="223">
        <f t="shared" si="34"/>
        <v>0</v>
      </c>
      <c r="G336" s="223">
        <f t="shared" si="35"/>
        <v>0</v>
      </c>
      <c r="H336" s="223">
        <f t="shared" si="36"/>
        <v>0</v>
      </c>
      <c r="I336" s="223">
        <f t="shared" si="37"/>
        <v>0</v>
      </c>
      <c r="J336" s="223">
        <f t="shared" si="38"/>
        <v>0</v>
      </c>
      <c r="K336" s="208"/>
      <c r="L336" s="208"/>
    </row>
    <row r="337" spans="2:12">
      <c r="B337" s="221">
        <f>IF(Values_Entered,B336+1,"")</f>
        <v>316</v>
      </c>
      <c r="C337" s="222">
        <f t="shared" si="32"/>
        <v>52536</v>
      </c>
      <c r="D337" s="223">
        <f t="shared" si="39"/>
        <v>0</v>
      </c>
      <c r="E337" s="223">
        <f t="shared" si="33"/>
        <v>1907080.7292358116</v>
      </c>
      <c r="F337" s="223">
        <f t="shared" si="34"/>
        <v>0</v>
      </c>
      <c r="G337" s="223">
        <f t="shared" si="35"/>
        <v>0</v>
      </c>
      <c r="H337" s="223">
        <f t="shared" si="36"/>
        <v>0</v>
      </c>
      <c r="I337" s="223">
        <f t="shared" si="37"/>
        <v>0</v>
      </c>
      <c r="J337" s="223">
        <f t="shared" si="38"/>
        <v>0</v>
      </c>
      <c r="K337" s="208"/>
      <c r="L337" s="208"/>
    </row>
    <row r="338" spans="2:12">
      <c r="B338" s="221">
        <f>IF(Values_Entered,B337+1,"")</f>
        <v>317</v>
      </c>
      <c r="C338" s="222">
        <f t="shared" si="32"/>
        <v>52566</v>
      </c>
      <c r="D338" s="223">
        <f t="shared" si="39"/>
        <v>0</v>
      </c>
      <c r="E338" s="223">
        <f t="shared" si="33"/>
        <v>1907080.7292358116</v>
      </c>
      <c r="F338" s="223">
        <f t="shared" si="34"/>
        <v>0</v>
      </c>
      <c r="G338" s="223">
        <f t="shared" si="35"/>
        <v>0</v>
      </c>
      <c r="H338" s="223">
        <f t="shared" si="36"/>
        <v>0</v>
      </c>
      <c r="I338" s="223">
        <f t="shared" si="37"/>
        <v>0</v>
      </c>
      <c r="J338" s="223">
        <f t="shared" si="38"/>
        <v>0</v>
      </c>
      <c r="K338" s="208"/>
      <c r="L338" s="208"/>
    </row>
    <row r="339" spans="2:12">
      <c r="B339" s="221">
        <f>IF(Values_Entered,B338+1,"")</f>
        <v>318</v>
      </c>
      <c r="C339" s="222">
        <f t="shared" si="32"/>
        <v>52597</v>
      </c>
      <c r="D339" s="223">
        <f t="shared" si="39"/>
        <v>0</v>
      </c>
      <c r="E339" s="223">
        <f t="shared" si="33"/>
        <v>1907080.7292358116</v>
      </c>
      <c r="F339" s="223">
        <f t="shared" si="34"/>
        <v>0</v>
      </c>
      <c r="G339" s="223">
        <f t="shared" si="35"/>
        <v>0</v>
      </c>
      <c r="H339" s="223">
        <f t="shared" si="36"/>
        <v>0</v>
      </c>
      <c r="I339" s="223">
        <f t="shared" si="37"/>
        <v>0</v>
      </c>
      <c r="J339" s="223">
        <f t="shared" si="38"/>
        <v>0</v>
      </c>
      <c r="K339" s="208"/>
      <c r="L339" s="208"/>
    </row>
    <row r="340" spans="2:12">
      <c r="B340" s="221">
        <f>IF(Values_Entered,B339+1,"")</f>
        <v>319</v>
      </c>
      <c r="C340" s="222">
        <f t="shared" si="32"/>
        <v>52628</v>
      </c>
      <c r="D340" s="223">
        <f t="shared" si="39"/>
        <v>0</v>
      </c>
      <c r="E340" s="223">
        <f t="shared" si="33"/>
        <v>1907080.7292358116</v>
      </c>
      <c r="F340" s="223">
        <f t="shared" si="34"/>
        <v>0</v>
      </c>
      <c r="G340" s="223">
        <f t="shared" si="35"/>
        <v>0</v>
      </c>
      <c r="H340" s="223">
        <f t="shared" si="36"/>
        <v>0</v>
      </c>
      <c r="I340" s="223">
        <f t="shared" si="37"/>
        <v>0</v>
      </c>
      <c r="J340" s="223">
        <f t="shared" si="38"/>
        <v>0</v>
      </c>
      <c r="K340" s="208"/>
      <c r="L340" s="208"/>
    </row>
    <row r="341" spans="2:12">
      <c r="B341" s="221">
        <f>IF(Values_Entered,B340+1,"")</f>
        <v>320</v>
      </c>
      <c r="C341" s="222">
        <f t="shared" si="32"/>
        <v>52657</v>
      </c>
      <c r="D341" s="223">
        <f t="shared" si="39"/>
        <v>0</v>
      </c>
      <c r="E341" s="223">
        <f t="shared" si="33"/>
        <v>1907080.7292358116</v>
      </c>
      <c r="F341" s="223">
        <f t="shared" si="34"/>
        <v>0</v>
      </c>
      <c r="G341" s="223">
        <f t="shared" si="35"/>
        <v>0</v>
      </c>
      <c r="H341" s="223">
        <f t="shared" si="36"/>
        <v>0</v>
      </c>
      <c r="I341" s="223">
        <f t="shared" si="37"/>
        <v>0</v>
      </c>
      <c r="J341" s="223">
        <f t="shared" si="38"/>
        <v>0</v>
      </c>
      <c r="K341" s="208"/>
      <c r="L341" s="208"/>
    </row>
    <row r="342" spans="2:12">
      <c r="B342" s="221">
        <f>IF(Values_Entered,B341+1,"")</f>
        <v>321</v>
      </c>
      <c r="C342" s="222">
        <f t="shared" ref="C342:C381" si="40">IF(Pay_Num&lt;&gt;"",DATE(YEAR(Loan_Start),MONTH(Loan_Start)+(Pay_Num)*12/Num_Pmt_Per_Year,DAY(Loan_Start)),"")</f>
        <v>52688</v>
      </c>
      <c r="D342" s="223">
        <f t="shared" si="39"/>
        <v>0</v>
      </c>
      <c r="E342" s="223">
        <f t="shared" ref="E342:E381" si="41">IF(Pay_Num&lt;&gt;"",Scheduled_Monthly_Payment,"")</f>
        <v>1907080.7292358116</v>
      </c>
      <c r="F342" s="223">
        <f t="shared" ref="F342:F381" si="42">IF(AND(Pay_Num&lt;&gt;"",Sched_Pay+Scheduled_Extra_Payments&lt;Beg_Bal),Scheduled_Extra_Payments,IF(AND(Pay_Num&lt;&gt;"",Beg_Bal-Sched_Pay&gt;0),Beg_Bal-Sched_Pay,IF(Pay_Num&lt;&gt;"",0,"")))</f>
        <v>0</v>
      </c>
      <c r="G342" s="223">
        <f t="shared" ref="G342:G381" si="43">IF(AND(Pay_Num&lt;&gt;"",Sched_Pay+Extra_Pay&lt;Beg_Bal),Sched_Pay+Extra_Pay,IF(Pay_Num&lt;&gt;"",Beg_Bal,""))</f>
        <v>0</v>
      </c>
      <c r="H342" s="223">
        <f t="shared" ref="H342:H381" si="44">IF(Pay_Num&lt;&gt;"",Total_Pay-Int,"")</f>
        <v>0</v>
      </c>
      <c r="I342" s="223">
        <f t="shared" ref="I342:I381" si="45">IF(Pay_Num&lt;&gt;"",Beg_Bal*NOMINAL(Interest_Rate,Num_Pmt_Per_Year)/Num_Pmt_Per_Year,"")</f>
        <v>0</v>
      </c>
      <c r="J342" s="223">
        <f t="shared" ref="J342:J381" si="46">IF(AND(Pay_Num&lt;&gt;"",Sched_Pay+Extra_Pay&lt;Beg_Bal),Beg_Bal-Princ,IF(Pay_Num&lt;&gt;"",0,""))</f>
        <v>0</v>
      </c>
      <c r="K342" s="208"/>
      <c r="L342" s="208"/>
    </row>
    <row r="343" spans="2:12">
      <c r="B343" s="221">
        <f>IF(Values_Entered,B342+1,"")</f>
        <v>322</v>
      </c>
      <c r="C343" s="222">
        <f t="shared" si="40"/>
        <v>52718</v>
      </c>
      <c r="D343" s="223">
        <f t="shared" ref="D343:D381" si="47">IF(Pay_Num&lt;&gt;"",J342,"")</f>
        <v>0</v>
      </c>
      <c r="E343" s="223">
        <f t="shared" si="41"/>
        <v>1907080.7292358116</v>
      </c>
      <c r="F343" s="223">
        <f t="shared" si="42"/>
        <v>0</v>
      </c>
      <c r="G343" s="223">
        <f t="shared" si="43"/>
        <v>0</v>
      </c>
      <c r="H343" s="223">
        <f t="shared" si="44"/>
        <v>0</v>
      </c>
      <c r="I343" s="223">
        <f t="shared" si="45"/>
        <v>0</v>
      </c>
      <c r="J343" s="223">
        <f t="shared" si="46"/>
        <v>0</v>
      </c>
      <c r="K343" s="208"/>
      <c r="L343" s="208"/>
    </row>
    <row r="344" spans="2:12">
      <c r="B344" s="221">
        <f>IF(Values_Entered,B343+1,"")</f>
        <v>323</v>
      </c>
      <c r="C344" s="222">
        <f t="shared" si="40"/>
        <v>52749</v>
      </c>
      <c r="D344" s="223">
        <f t="shared" si="47"/>
        <v>0</v>
      </c>
      <c r="E344" s="223">
        <f t="shared" si="41"/>
        <v>1907080.7292358116</v>
      </c>
      <c r="F344" s="223">
        <f t="shared" si="42"/>
        <v>0</v>
      </c>
      <c r="G344" s="223">
        <f t="shared" si="43"/>
        <v>0</v>
      </c>
      <c r="H344" s="223">
        <f t="shared" si="44"/>
        <v>0</v>
      </c>
      <c r="I344" s="223">
        <f t="shared" si="45"/>
        <v>0</v>
      </c>
      <c r="J344" s="223">
        <f t="shared" si="46"/>
        <v>0</v>
      </c>
      <c r="K344" s="208"/>
      <c r="L344" s="208"/>
    </row>
    <row r="345" spans="2:12">
      <c r="B345" s="221">
        <f>IF(Values_Entered,B344+1,"")</f>
        <v>324</v>
      </c>
      <c r="C345" s="222">
        <f t="shared" si="40"/>
        <v>52779</v>
      </c>
      <c r="D345" s="223">
        <f t="shared" si="47"/>
        <v>0</v>
      </c>
      <c r="E345" s="223">
        <f t="shared" si="41"/>
        <v>1907080.7292358116</v>
      </c>
      <c r="F345" s="223">
        <f t="shared" si="42"/>
        <v>0</v>
      </c>
      <c r="G345" s="223">
        <f t="shared" si="43"/>
        <v>0</v>
      </c>
      <c r="H345" s="223">
        <f t="shared" si="44"/>
        <v>0</v>
      </c>
      <c r="I345" s="223">
        <f t="shared" si="45"/>
        <v>0</v>
      </c>
      <c r="J345" s="223">
        <f t="shared" si="46"/>
        <v>0</v>
      </c>
      <c r="K345" s="208"/>
      <c r="L345" s="208"/>
    </row>
    <row r="346" spans="2:12">
      <c r="B346" s="221">
        <f>IF(Values_Entered,B345+1,"")</f>
        <v>325</v>
      </c>
      <c r="C346" s="222">
        <f t="shared" si="40"/>
        <v>52810</v>
      </c>
      <c r="D346" s="223">
        <f t="shared" si="47"/>
        <v>0</v>
      </c>
      <c r="E346" s="223">
        <f t="shared" si="41"/>
        <v>1907080.7292358116</v>
      </c>
      <c r="F346" s="223">
        <f t="shared" si="42"/>
        <v>0</v>
      </c>
      <c r="G346" s="223">
        <f t="shared" si="43"/>
        <v>0</v>
      </c>
      <c r="H346" s="223">
        <f t="shared" si="44"/>
        <v>0</v>
      </c>
      <c r="I346" s="223">
        <f t="shared" si="45"/>
        <v>0</v>
      </c>
      <c r="J346" s="223">
        <f t="shared" si="46"/>
        <v>0</v>
      </c>
      <c r="K346" s="208"/>
      <c r="L346" s="208"/>
    </row>
    <row r="347" spans="2:12">
      <c r="B347" s="221">
        <f>IF(Values_Entered,B346+1,"")</f>
        <v>326</v>
      </c>
      <c r="C347" s="222">
        <f t="shared" si="40"/>
        <v>52841</v>
      </c>
      <c r="D347" s="223">
        <f t="shared" si="47"/>
        <v>0</v>
      </c>
      <c r="E347" s="223">
        <f t="shared" si="41"/>
        <v>1907080.7292358116</v>
      </c>
      <c r="F347" s="223">
        <f t="shared" si="42"/>
        <v>0</v>
      </c>
      <c r="G347" s="223">
        <f t="shared" si="43"/>
        <v>0</v>
      </c>
      <c r="H347" s="223">
        <f t="shared" si="44"/>
        <v>0</v>
      </c>
      <c r="I347" s="223">
        <f t="shared" si="45"/>
        <v>0</v>
      </c>
      <c r="J347" s="223">
        <f t="shared" si="46"/>
        <v>0</v>
      </c>
      <c r="K347" s="208"/>
      <c r="L347" s="208"/>
    </row>
    <row r="348" spans="2:12">
      <c r="B348" s="221">
        <f>IF(Values_Entered,B347+1,"")</f>
        <v>327</v>
      </c>
      <c r="C348" s="222">
        <f t="shared" si="40"/>
        <v>52871</v>
      </c>
      <c r="D348" s="223">
        <f t="shared" si="47"/>
        <v>0</v>
      </c>
      <c r="E348" s="223">
        <f t="shared" si="41"/>
        <v>1907080.7292358116</v>
      </c>
      <c r="F348" s="223">
        <f t="shared" si="42"/>
        <v>0</v>
      </c>
      <c r="G348" s="223">
        <f t="shared" si="43"/>
        <v>0</v>
      </c>
      <c r="H348" s="223">
        <f t="shared" si="44"/>
        <v>0</v>
      </c>
      <c r="I348" s="223">
        <f t="shared" si="45"/>
        <v>0</v>
      </c>
      <c r="J348" s="223">
        <f t="shared" si="46"/>
        <v>0</v>
      </c>
      <c r="K348" s="208"/>
      <c r="L348" s="208"/>
    </row>
    <row r="349" spans="2:12">
      <c r="B349" s="221">
        <f>IF(Values_Entered,B348+1,"")</f>
        <v>328</v>
      </c>
      <c r="C349" s="222">
        <f t="shared" si="40"/>
        <v>52902</v>
      </c>
      <c r="D349" s="223">
        <f t="shared" si="47"/>
        <v>0</v>
      </c>
      <c r="E349" s="223">
        <f t="shared" si="41"/>
        <v>1907080.7292358116</v>
      </c>
      <c r="F349" s="223">
        <f t="shared" si="42"/>
        <v>0</v>
      </c>
      <c r="G349" s="223">
        <f t="shared" si="43"/>
        <v>0</v>
      </c>
      <c r="H349" s="223">
        <f t="shared" si="44"/>
        <v>0</v>
      </c>
      <c r="I349" s="223">
        <f t="shared" si="45"/>
        <v>0</v>
      </c>
      <c r="J349" s="223">
        <f t="shared" si="46"/>
        <v>0</v>
      </c>
      <c r="K349" s="208"/>
      <c r="L349" s="208"/>
    </row>
    <row r="350" spans="2:12">
      <c r="B350" s="221">
        <f>IF(Values_Entered,B349+1,"")</f>
        <v>329</v>
      </c>
      <c r="C350" s="222">
        <f t="shared" si="40"/>
        <v>52932</v>
      </c>
      <c r="D350" s="223">
        <f t="shared" si="47"/>
        <v>0</v>
      </c>
      <c r="E350" s="223">
        <f t="shared" si="41"/>
        <v>1907080.7292358116</v>
      </c>
      <c r="F350" s="223">
        <f t="shared" si="42"/>
        <v>0</v>
      </c>
      <c r="G350" s="223">
        <f t="shared" si="43"/>
        <v>0</v>
      </c>
      <c r="H350" s="223">
        <f t="shared" si="44"/>
        <v>0</v>
      </c>
      <c r="I350" s="223">
        <f t="shared" si="45"/>
        <v>0</v>
      </c>
      <c r="J350" s="223">
        <f t="shared" si="46"/>
        <v>0</v>
      </c>
      <c r="K350" s="208"/>
      <c r="L350" s="208"/>
    </row>
    <row r="351" spans="2:12">
      <c r="B351" s="221">
        <f>IF(Values_Entered,B350+1,"")</f>
        <v>330</v>
      </c>
      <c r="C351" s="222">
        <f t="shared" si="40"/>
        <v>52963</v>
      </c>
      <c r="D351" s="223">
        <f t="shared" si="47"/>
        <v>0</v>
      </c>
      <c r="E351" s="223">
        <f t="shared" si="41"/>
        <v>1907080.7292358116</v>
      </c>
      <c r="F351" s="223">
        <f t="shared" si="42"/>
        <v>0</v>
      </c>
      <c r="G351" s="223">
        <f t="shared" si="43"/>
        <v>0</v>
      </c>
      <c r="H351" s="223">
        <f t="shared" si="44"/>
        <v>0</v>
      </c>
      <c r="I351" s="223">
        <f t="shared" si="45"/>
        <v>0</v>
      </c>
      <c r="J351" s="223">
        <f t="shared" si="46"/>
        <v>0</v>
      </c>
      <c r="K351" s="208"/>
      <c r="L351" s="208"/>
    </row>
    <row r="352" spans="2:12">
      <c r="B352" s="221">
        <f>IF(Values_Entered,B351+1,"")</f>
        <v>331</v>
      </c>
      <c r="C352" s="222">
        <f t="shared" si="40"/>
        <v>52994</v>
      </c>
      <c r="D352" s="223">
        <f t="shared" si="47"/>
        <v>0</v>
      </c>
      <c r="E352" s="223">
        <f t="shared" si="41"/>
        <v>1907080.7292358116</v>
      </c>
      <c r="F352" s="223">
        <f t="shared" si="42"/>
        <v>0</v>
      </c>
      <c r="G352" s="223">
        <f t="shared" si="43"/>
        <v>0</v>
      </c>
      <c r="H352" s="223">
        <f t="shared" si="44"/>
        <v>0</v>
      </c>
      <c r="I352" s="223">
        <f t="shared" si="45"/>
        <v>0</v>
      </c>
      <c r="J352" s="223">
        <f t="shared" si="46"/>
        <v>0</v>
      </c>
      <c r="K352" s="208"/>
      <c r="L352" s="208"/>
    </row>
    <row r="353" spans="2:12">
      <c r="B353" s="221">
        <f>IF(Values_Entered,B352+1,"")</f>
        <v>332</v>
      </c>
      <c r="C353" s="222">
        <f t="shared" si="40"/>
        <v>53022</v>
      </c>
      <c r="D353" s="223">
        <f t="shared" si="47"/>
        <v>0</v>
      </c>
      <c r="E353" s="223">
        <f t="shared" si="41"/>
        <v>1907080.7292358116</v>
      </c>
      <c r="F353" s="223">
        <f t="shared" si="42"/>
        <v>0</v>
      </c>
      <c r="G353" s="223">
        <f t="shared" si="43"/>
        <v>0</v>
      </c>
      <c r="H353" s="223">
        <f t="shared" si="44"/>
        <v>0</v>
      </c>
      <c r="I353" s="223">
        <f t="shared" si="45"/>
        <v>0</v>
      </c>
      <c r="J353" s="223">
        <f t="shared" si="46"/>
        <v>0</v>
      </c>
      <c r="K353" s="208"/>
      <c r="L353" s="208"/>
    </row>
    <row r="354" spans="2:12">
      <c r="B354" s="221">
        <f>IF(Values_Entered,B353+1,"")</f>
        <v>333</v>
      </c>
      <c r="C354" s="222">
        <f t="shared" si="40"/>
        <v>53053</v>
      </c>
      <c r="D354" s="223">
        <f t="shared" si="47"/>
        <v>0</v>
      </c>
      <c r="E354" s="223">
        <f t="shared" si="41"/>
        <v>1907080.7292358116</v>
      </c>
      <c r="F354" s="223">
        <f t="shared" si="42"/>
        <v>0</v>
      </c>
      <c r="G354" s="223">
        <f t="shared" si="43"/>
        <v>0</v>
      </c>
      <c r="H354" s="223">
        <f t="shared" si="44"/>
        <v>0</v>
      </c>
      <c r="I354" s="223">
        <f t="shared" si="45"/>
        <v>0</v>
      </c>
      <c r="J354" s="223">
        <f t="shared" si="46"/>
        <v>0</v>
      </c>
      <c r="K354" s="208"/>
      <c r="L354" s="208"/>
    </row>
    <row r="355" spans="2:12">
      <c r="B355" s="221">
        <f>IF(Values_Entered,B354+1,"")</f>
        <v>334</v>
      </c>
      <c r="C355" s="222">
        <f t="shared" si="40"/>
        <v>53083</v>
      </c>
      <c r="D355" s="223">
        <f t="shared" si="47"/>
        <v>0</v>
      </c>
      <c r="E355" s="223">
        <f t="shared" si="41"/>
        <v>1907080.7292358116</v>
      </c>
      <c r="F355" s="223">
        <f t="shared" si="42"/>
        <v>0</v>
      </c>
      <c r="G355" s="223">
        <f t="shared" si="43"/>
        <v>0</v>
      </c>
      <c r="H355" s="223">
        <f t="shared" si="44"/>
        <v>0</v>
      </c>
      <c r="I355" s="223">
        <f t="shared" si="45"/>
        <v>0</v>
      </c>
      <c r="J355" s="223">
        <f t="shared" si="46"/>
        <v>0</v>
      </c>
      <c r="K355" s="208"/>
      <c r="L355" s="208"/>
    </row>
    <row r="356" spans="2:12">
      <c r="B356" s="221">
        <f>IF(Values_Entered,B355+1,"")</f>
        <v>335</v>
      </c>
      <c r="C356" s="222">
        <f t="shared" si="40"/>
        <v>53114</v>
      </c>
      <c r="D356" s="223">
        <f t="shared" si="47"/>
        <v>0</v>
      </c>
      <c r="E356" s="223">
        <f t="shared" si="41"/>
        <v>1907080.7292358116</v>
      </c>
      <c r="F356" s="223">
        <f t="shared" si="42"/>
        <v>0</v>
      </c>
      <c r="G356" s="223">
        <f t="shared" si="43"/>
        <v>0</v>
      </c>
      <c r="H356" s="223">
        <f t="shared" si="44"/>
        <v>0</v>
      </c>
      <c r="I356" s="223">
        <f t="shared" si="45"/>
        <v>0</v>
      </c>
      <c r="J356" s="223">
        <f t="shared" si="46"/>
        <v>0</v>
      </c>
      <c r="K356" s="208"/>
      <c r="L356" s="208"/>
    </row>
    <row r="357" spans="2:12">
      <c r="B357" s="221">
        <f>IF(Values_Entered,B356+1,"")</f>
        <v>336</v>
      </c>
      <c r="C357" s="222">
        <f t="shared" si="40"/>
        <v>53144</v>
      </c>
      <c r="D357" s="223">
        <f t="shared" si="47"/>
        <v>0</v>
      </c>
      <c r="E357" s="223">
        <f t="shared" si="41"/>
        <v>1907080.7292358116</v>
      </c>
      <c r="F357" s="223">
        <f t="shared" si="42"/>
        <v>0</v>
      </c>
      <c r="G357" s="223">
        <f t="shared" si="43"/>
        <v>0</v>
      </c>
      <c r="H357" s="223">
        <f t="shared" si="44"/>
        <v>0</v>
      </c>
      <c r="I357" s="223">
        <f t="shared" si="45"/>
        <v>0</v>
      </c>
      <c r="J357" s="223">
        <f t="shared" si="46"/>
        <v>0</v>
      </c>
      <c r="K357" s="208"/>
      <c r="L357" s="208"/>
    </row>
    <row r="358" spans="2:12">
      <c r="B358" s="221">
        <f>IF(Values_Entered,B357+1,"")</f>
        <v>337</v>
      </c>
      <c r="C358" s="222">
        <f t="shared" si="40"/>
        <v>53175</v>
      </c>
      <c r="D358" s="223">
        <f t="shared" si="47"/>
        <v>0</v>
      </c>
      <c r="E358" s="223">
        <f t="shared" si="41"/>
        <v>1907080.7292358116</v>
      </c>
      <c r="F358" s="223">
        <f t="shared" si="42"/>
        <v>0</v>
      </c>
      <c r="G358" s="223">
        <f t="shared" si="43"/>
        <v>0</v>
      </c>
      <c r="H358" s="223">
        <f t="shared" si="44"/>
        <v>0</v>
      </c>
      <c r="I358" s="223">
        <f t="shared" si="45"/>
        <v>0</v>
      </c>
      <c r="J358" s="223">
        <f t="shared" si="46"/>
        <v>0</v>
      </c>
      <c r="K358" s="208"/>
      <c r="L358" s="208"/>
    </row>
    <row r="359" spans="2:12">
      <c r="B359" s="221">
        <f>IF(Values_Entered,B358+1,"")</f>
        <v>338</v>
      </c>
      <c r="C359" s="222">
        <f t="shared" si="40"/>
        <v>53206</v>
      </c>
      <c r="D359" s="223">
        <f t="shared" si="47"/>
        <v>0</v>
      </c>
      <c r="E359" s="223">
        <f t="shared" si="41"/>
        <v>1907080.7292358116</v>
      </c>
      <c r="F359" s="223">
        <f t="shared" si="42"/>
        <v>0</v>
      </c>
      <c r="G359" s="223">
        <f t="shared" si="43"/>
        <v>0</v>
      </c>
      <c r="H359" s="223">
        <f t="shared" si="44"/>
        <v>0</v>
      </c>
      <c r="I359" s="223">
        <f t="shared" si="45"/>
        <v>0</v>
      </c>
      <c r="J359" s="223">
        <f t="shared" si="46"/>
        <v>0</v>
      </c>
      <c r="K359" s="208"/>
      <c r="L359" s="208"/>
    </row>
    <row r="360" spans="2:12">
      <c r="B360" s="221">
        <f>IF(Values_Entered,B359+1,"")</f>
        <v>339</v>
      </c>
      <c r="C360" s="222">
        <f t="shared" si="40"/>
        <v>53236</v>
      </c>
      <c r="D360" s="223">
        <f t="shared" si="47"/>
        <v>0</v>
      </c>
      <c r="E360" s="223">
        <f t="shared" si="41"/>
        <v>1907080.7292358116</v>
      </c>
      <c r="F360" s="223">
        <f t="shared" si="42"/>
        <v>0</v>
      </c>
      <c r="G360" s="223">
        <f t="shared" si="43"/>
        <v>0</v>
      </c>
      <c r="H360" s="223">
        <f t="shared" si="44"/>
        <v>0</v>
      </c>
      <c r="I360" s="223">
        <f t="shared" si="45"/>
        <v>0</v>
      </c>
      <c r="J360" s="223">
        <f t="shared" si="46"/>
        <v>0</v>
      </c>
      <c r="K360" s="208"/>
      <c r="L360" s="208"/>
    </row>
    <row r="361" spans="2:12">
      <c r="B361" s="221">
        <f>IF(Values_Entered,B360+1,"")</f>
        <v>340</v>
      </c>
      <c r="C361" s="222">
        <f t="shared" si="40"/>
        <v>53267</v>
      </c>
      <c r="D361" s="223">
        <f t="shared" si="47"/>
        <v>0</v>
      </c>
      <c r="E361" s="223">
        <f t="shared" si="41"/>
        <v>1907080.7292358116</v>
      </c>
      <c r="F361" s="223">
        <f t="shared" si="42"/>
        <v>0</v>
      </c>
      <c r="G361" s="223">
        <f t="shared" si="43"/>
        <v>0</v>
      </c>
      <c r="H361" s="223">
        <f t="shared" si="44"/>
        <v>0</v>
      </c>
      <c r="I361" s="223">
        <f t="shared" si="45"/>
        <v>0</v>
      </c>
      <c r="J361" s="223">
        <f t="shared" si="46"/>
        <v>0</v>
      </c>
      <c r="K361" s="208"/>
      <c r="L361" s="208"/>
    </row>
    <row r="362" spans="2:12">
      <c r="B362" s="221">
        <f>IF(Values_Entered,B361+1,"")</f>
        <v>341</v>
      </c>
      <c r="C362" s="222">
        <f t="shared" si="40"/>
        <v>53297</v>
      </c>
      <c r="D362" s="223">
        <f t="shared" si="47"/>
        <v>0</v>
      </c>
      <c r="E362" s="223">
        <f t="shared" si="41"/>
        <v>1907080.7292358116</v>
      </c>
      <c r="F362" s="223">
        <f t="shared" si="42"/>
        <v>0</v>
      </c>
      <c r="G362" s="223">
        <f t="shared" si="43"/>
        <v>0</v>
      </c>
      <c r="H362" s="223">
        <f t="shared" si="44"/>
        <v>0</v>
      </c>
      <c r="I362" s="223">
        <f t="shared" si="45"/>
        <v>0</v>
      </c>
      <c r="J362" s="223">
        <f t="shared" si="46"/>
        <v>0</v>
      </c>
      <c r="K362" s="208"/>
      <c r="L362" s="208"/>
    </row>
    <row r="363" spans="2:12">
      <c r="B363" s="221">
        <f>IF(Values_Entered,B362+1,"")</f>
        <v>342</v>
      </c>
      <c r="C363" s="222">
        <f t="shared" si="40"/>
        <v>53328</v>
      </c>
      <c r="D363" s="223">
        <f t="shared" si="47"/>
        <v>0</v>
      </c>
      <c r="E363" s="223">
        <f t="shared" si="41"/>
        <v>1907080.7292358116</v>
      </c>
      <c r="F363" s="223">
        <f t="shared" si="42"/>
        <v>0</v>
      </c>
      <c r="G363" s="223">
        <f t="shared" si="43"/>
        <v>0</v>
      </c>
      <c r="H363" s="223">
        <f t="shared" si="44"/>
        <v>0</v>
      </c>
      <c r="I363" s="223">
        <f t="shared" si="45"/>
        <v>0</v>
      </c>
      <c r="J363" s="223">
        <f t="shared" si="46"/>
        <v>0</v>
      </c>
      <c r="K363" s="208"/>
      <c r="L363" s="208"/>
    </row>
    <row r="364" spans="2:12">
      <c r="B364" s="221">
        <f>IF(Values_Entered,B363+1,"")</f>
        <v>343</v>
      </c>
      <c r="C364" s="222">
        <f t="shared" si="40"/>
        <v>53359</v>
      </c>
      <c r="D364" s="223">
        <f t="shared" si="47"/>
        <v>0</v>
      </c>
      <c r="E364" s="223">
        <f t="shared" si="41"/>
        <v>1907080.7292358116</v>
      </c>
      <c r="F364" s="223">
        <f t="shared" si="42"/>
        <v>0</v>
      </c>
      <c r="G364" s="223">
        <f t="shared" si="43"/>
        <v>0</v>
      </c>
      <c r="H364" s="223">
        <f t="shared" si="44"/>
        <v>0</v>
      </c>
      <c r="I364" s="223">
        <f t="shared" si="45"/>
        <v>0</v>
      </c>
      <c r="J364" s="223">
        <f t="shared" si="46"/>
        <v>0</v>
      </c>
      <c r="K364" s="208"/>
      <c r="L364" s="208"/>
    </row>
    <row r="365" spans="2:12">
      <c r="B365" s="221">
        <f>IF(Values_Entered,B364+1,"")</f>
        <v>344</v>
      </c>
      <c r="C365" s="222">
        <f t="shared" si="40"/>
        <v>53387</v>
      </c>
      <c r="D365" s="223">
        <f t="shared" si="47"/>
        <v>0</v>
      </c>
      <c r="E365" s="223">
        <f t="shared" si="41"/>
        <v>1907080.7292358116</v>
      </c>
      <c r="F365" s="223">
        <f t="shared" si="42"/>
        <v>0</v>
      </c>
      <c r="G365" s="223">
        <f t="shared" si="43"/>
        <v>0</v>
      </c>
      <c r="H365" s="223">
        <f t="shared" si="44"/>
        <v>0</v>
      </c>
      <c r="I365" s="223">
        <f t="shared" si="45"/>
        <v>0</v>
      </c>
      <c r="J365" s="223">
        <f t="shared" si="46"/>
        <v>0</v>
      </c>
      <c r="K365" s="208"/>
      <c r="L365" s="208"/>
    </row>
    <row r="366" spans="2:12">
      <c r="B366" s="221">
        <f>IF(Values_Entered,B365+1,"")</f>
        <v>345</v>
      </c>
      <c r="C366" s="222">
        <f t="shared" si="40"/>
        <v>53418</v>
      </c>
      <c r="D366" s="223">
        <f t="shared" si="47"/>
        <v>0</v>
      </c>
      <c r="E366" s="223">
        <f t="shared" si="41"/>
        <v>1907080.7292358116</v>
      </c>
      <c r="F366" s="223">
        <f t="shared" si="42"/>
        <v>0</v>
      </c>
      <c r="G366" s="223">
        <f t="shared" si="43"/>
        <v>0</v>
      </c>
      <c r="H366" s="223">
        <f t="shared" si="44"/>
        <v>0</v>
      </c>
      <c r="I366" s="223">
        <f t="shared" si="45"/>
        <v>0</v>
      </c>
      <c r="J366" s="223">
        <f t="shared" si="46"/>
        <v>0</v>
      </c>
      <c r="K366" s="208"/>
      <c r="L366" s="208"/>
    </row>
    <row r="367" spans="2:12">
      <c r="B367" s="221">
        <f>IF(Values_Entered,B366+1,"")</f>
        <v>346</v>
      </c>
      <c r="C367" s="222">
        <f t="shared" si="40"/>
        <v>53448</v>
      </c>
      <c r="D367" s="223">
        <f t="shared" si="47"/>
        <v>0</v>
      </c>
      <c r="E367" s="223">
        <f t="shared" si="41"/>
        <v>1907080.7292358116</v>
      </c>
      <c r="F367" s="223">
        <f t="shared" si="42"/>
        <v>0</v>
      </c>
      <c r="G367" s="223">
        <f t="shared" si="43"/>
        <v>0</v>
      </c>
      <c r="H367" s="223">
        <f t="shared" si="44"/>
        <v>0</v>
      </c>
      <c r="I367" s="223">
        <f t="shared" si="45"/>
        <v>0</v>
      </c>
      <c r="J367" s="223">
        <f t="shared" si="46"/>
        <v>0</v>
      </c>
      <c r="K367" s="208"/>
      <c r="L367" s="208"/>
    </row>
    <row r="368" spans="2:12">
      <c r="B368" s="221">
        <f>IF(Values_Entered,B367+1,"")</f>
        <v>347</v>
      </c>
      <c r="C368" s="222">
        <f t="shared" si="40"/>
        <v>53479</v>
      </c>
      <c r="D368" s="223">
        <f t="shared" si="47"/>
        <v>0</v>
      </c>
      <c r="E368" s="223">
        <f t="shared" si="41"/>
        <v>1907080.7292358116</v>
      </c>
      <c r="F368" s="223">
        <f t="shared" si="42"/>
        <v>0</v>
      </c>
      <c r="G368" s="223">
        <f t="shared" si="43"/>
        <v>0</v>
      </c>
      <c r="H368" s="223">
        <f t="shared" si="44"/>
        <v>0</v>
      </c>
      <c r="I368" s="223">
        <f t="shared" si="45"/>
        <v>0</v>
      </c>
      <c r="J368" s="223">
        <f t="shared" si="46"/>
        <v>0</v>
      </c>
      <c r="K368" s="208"/>
      <c r="L368" s="208"/>
    </row>
    <row r="369" spans="2:12">
      <c r="B369" s="221">
        <f>IF(Values_Entered,B368+1,"")</f>
        <v>348</v>
      </c>
      <c r="C369" s="222">
        <f t="shared" si="40"/>
        <v>53509</v>
      </c>
      <c r="D369" s="223">
        <f t="shared" si="47"/>
        <v>0</v>
      </c>
      <c r="E369" s="223">
        <f t="shared" si="41"/>
        <v>1907080.7292358116</v>
      </c>
      <c r="F369" s="223">
        <f t="shared" si="42"/>
        <v>0</v>
      </c>
      <c r="G369" s="223">
        <f t="shared" si="43"/>
        <v>0</v>
      </c>
      <c r="H369" s="223">
        <f t="shared" si="44"/>
        <v>0</v>
      </c>
      <c r="I369" s="223">
        <f t="shared" si="45"/>
        <v>0</v>
      </c>
      <c r="J369" s="223">
        <f t="shared" si="46"/>
        <v>0</v>
      </c>
      <c r="K369" s="208"/>
      <c r="L369" s="208"/>
    </row>
    <row r="370" spans="2:12">
      <c r="B370" s="221">
        <f>IF(Values_Entered,B369+1,"")</f>
        <v>349</v>
      </c>
      <c r="C370" s="222">
        <f t="shared" si="40"/>
        <v>53540</v>
      </c>
      <c r="D370" s="223">
        <f t="shared" si="47"/>
        <v>0</v>
      </c>
      <c r="E370" s="223">
        <f t="shared" si="41"/>
        <v>1907080.7292358116</v>
      </c>
      <c r="F370" s="223">
        <f t="shared" si="42"/>
        <v>0</v>
      </c>
      <c r="G370" s="223">
        <f t="shared" si="43"/>
        <v>0</v>
      </c>
      <c r="H370" s="223">
        <f t="shared" si="44"/>
        <v>0</v>
      </c>
      <c r="I370" s="223">
        <f t="shared" si="45"/>
        <v>0</v>
      </c>
      <c r="J370" s="223">
        <f t="shared" si="46"/>
        <v>0</v>
      </c>
      <c r="K370" s="208"/>
      <c r="L370" s="208"/>
    </row>
    <row r="371" spans="2:12">
      <c r="B371" s="221">
        <f>IF(Values_Entered,B370+1,"")</f>
        <v>350</v>
      </c>
      <c r="C371" s="222">
        <f t="shared" si="40"/>
        <v>53571</v>
      </c>
      <c r="D371" s="223">
        <f t="shared" si="47"/>
        <v>0</v>
      </c>
      <c r="E371" s="223">
        <f t="shared" si="41"/>
        <v>1907080.7292358116</v>
      </c>
      <c r="F371" s="223">
        <f t="shared" si="42"/>
        <v>0</v>
      </c>
      <c r="G371" s="223">
        <f t="shared" si="43"/>
        <v>0</v>
      </c>
      <c r="H371" s="223">
        <f t="shared" si="44"/>
        <v>0</v>
      </c>
      <c r="I371" s="223">
        <f t="shared" si="45"/>
        <v>0</v>
      </c>
      <c r="J371" s="223">
        <f t="shared" si="46"/>
        <v>0</v>
      </c>
      <c r="K371" s="208"/>
      <c r="L371" s="208"/>
    </row>
    <row r="372" spans="2:12">
      <c r="B372" s="221">
        <f>IF(Values_Entered,B371+1,"")</f>
        <v>351</v>
      </c>
      <c r="C372" s="222">
        <f t="shared" si="40"/>
        <v>53601</v>
      </c>
      <c r="D372" s="223">
        <f t="shared" si="47"/>
        <v>0</v>
      </c>
      <c r="E372" s="223">
        <f t="shared" si="41"/>
        <v>1907080.7292358116</v>
      </c>
      <c r="F372" s="223">
        <f t="shared" si="42"/>
        <v>0</v>
      </c>
      <c r="G372" s="223">
        <f t="shared" si="43"/>
        <v>0</v>
      </c>
      <c r="H372" s="223">
        <f t="shared" si="44"/>
        <v>0</v>
      </c>
      <c r="I372" s="223">
        <f t="shared" si="45"/>
        <v>0</v>
      </c>
      <c r="J372" s="223">
        <f t="shared" si="46"/>
        <v>0</v>
      </c>
      <c r="K372" s="208"/>
      <c r="L372" s="208"/>
    </row>
    <row r="373" spans="2:12">
      <c r="B373" s="221">
        <f>IF(Values_Entered,B372+1,"")</f>
        <v>352</v>
      </c>
      <c r="C373" s="222">
        <f t="shared" si="40"/>
        <v>53632</v>
      </c>
      <c r="D373" s="223">
        <f t="shared" si="47"/>
        <v>0</v>
      </c>
      <c r="E373" s="223">
        <f t="shared" si="41"/>
        <v>1907080.7292358116</v>
      </c>
      <c r="F373" s="223">
        <f t="shared" si="42"/>
        <v>0</v>
      </c>
      <c r="G373" s="223">
        <f t="shared" si="43"/>
        <v>0</v>
      </c>
      <c r="H373" s="223">
        <f t="shared" si="44"/>
        <v>0</v>
      </c>
      <c r="I373" s="223">
        <f t="shared" si="45"/>
        <v>0</v>
      </c>
      <c r="J373" s="223">
        <f t="shared" si="46"/>
        <v>0</v>
      </c>
      <c r="K373" s="208"/>
      <c r="L373" s="208"/>
    </row>
    <row r="374" spans="2:12">
      <c r="B374" s="221">
        <f>IF(Values_Entered,B373+1,"")</f>
        <v>353</v>
      </c>
      <c r="C374" s="222">
        <f t="shared" si="40"/>
        <v>53662</v>
      </c>
      <c r="D374" s="223">
        <f t="shared" si="47"/>
        <v>0</v>
      </c>
      <c r="E374" s="223">
        <f t="shared" si="41"/>
        <v>1907080.7292358116</v>
      </c>
      <c r="F374" s="223">
        <f t="shared" si="42"/>
        <v>0</v>
      </c>
      <c r="G374" s="223">
        <f t="shared" si="43"/>
        <v>0</v>
      </c>
      <c r="H374" s="223">
        <f t="shared" si="44"/>
        <v>0</v>
      </c>
      <c r="I374" s="223">
        <f t="shared" si="45"/>
        <v>0</v>
      </c>
      <c r="J374" s="223">
        <f t="shared" si="46"/>
        <v>0</v>
      </c>
      <c r="K374" s="208"/>
      <c r="L374" s="208"/>
    </row>
    <row r="375" spans="2:12">
      <c r="B375" s="221">
        <f>IF(Values_Entered,B374+1,"")</f>
        <v>354</v>
      </c>
      <c r="C375" s="222">
        <f t="shared" si="40"/>
        <v>53693</v>
      </c>
      <c r="D375" s="223">
        <f t="shared" si="47"/>
        <v>0</v>
      </c>
      <c r="E375" s="223">
        <f t="shared" si="41"/>
        <v>1907080.7292358116</v>
      </c>
      <c r="F375" s="223">
        <f t="shared" si="42"/>
        <v>0</v>
      </c>
      <c r="G375" s="223">
        <f t="shared" si="43"/>
        <v>0</v>
      </c>
      <c r="H375" s="223">
        <f t="shared" si="44"/>
        <v>0</v>
      </c>
      <c r="I375" s="223">
        <f t="shared" si="45"/>
        <v>0</v>
      </c>
      <c r="J375" s="223">
        <f t="shared" si="46"/>
        <v>0</v>
      </c>
      <c r="K375" s="208"/>
      <c r="L375" s="208"/>
    </row>
    <row r="376" spans="2:12">
      <c r="B376" s="221">
        <f>IF(Values_Entered,B375+1,"")</f>
        <v>355</v>
      </c>
      <c r="C376" s="222">
        <f t="shared" si="40"/>
        <v>53724</v>
      </c>
      <c r="D376" s="223">
        <f t="shared" si="47"/>
        <v>0</v>
      </c>
      <c r="E376" s="223">
        <f t="shared" si="41"/>
        <v>1907080.7292358116</v>
      </c>
      <c r="F376" s="223">
        <f t="shared" si="42"/>
        <v>0</v>
      </c>
      <c r="G376" s="223">
        <f t="shared" si="43"/>
        <v>0</v>
      </c>
      <c r="H376" s="223">
        <f t="shared" si="44"/>
        <v>0</v>
      </c>
      <c r="I376" s="223">
        <f t="shared" si="45"/>
        <v>0</v>
      </c>
      <c r="J376" s="223">
        <f t="shared" si="46"/>
        <v>0</v>
      </c>
      <c r="K376" s="208"/>
      <c r="L376" s="208"/>
    </row>
    <row r="377" spans="2:12">
      <c r="B377" s="221">
        <f>IF(Values_Entered,B376+1,"")</f>
        <v>356</v>
      </c>
      <c r="C377" s="222">
        <f t="shared" si="40"/>
        <v>53752</v>
      </c>
      <c r="D377" s="223">
        <f t="shared" si="47"/>
        <v>0</v>
      </c>
      <c r="E377" s="223">
        <f t="shared" si="41"/>
        <v>1907080.7292358116</v>
      </c>
      <c r="F377" s="223">
        <f t="shared" si="42"/>
        <v>0</v>
      </c>
      <c r="G377" s="223">
        <f t="shared" si="43"/>
        <v>0</v>
      </c>
      <c r="H377" s="223">
        <f t="shared" si="44"/>
        <v>0</v>
      </c>
      <c r="I377" s="223">
        <f t="shared" si="45"/>
        <v>0</v>
      </c>
      <c r="J377" s="223">
        <f t="shared" si="46"/>
        <v>0</v>
      </c>
      <c r="K377" s="208"/>
      <c r="L377" s="208"/>
    </row>
    <row r="378" spans="2:12">
      <c r="B378" s="221">
        <f>IF(Values_Entered,B377+1,"")</f>
        <v>357</v>
      </c>
      <c r="C378" s="222">
        <f t="shared" si="40"/>
        <v>53783</v>
      </c>
      <c r="D378" s="223">
        <f t="shared" si="47"/>
        <v>0</v>
      </c>
      <c r="E378" s="223">
        <f t="shared" si="41"/>
        <v>1907080.7292358116</v>
      </c>
      <c r="F378" s="223">
        <f t="shared" si="42"/>
        <v>0</v>
      </c>
      <c r="G378" s="223">
        <f t="shared" si="43"/>
        <v>0</v>
      </c>
      <c r="H378" s="223">
        <f t="shared" si="44"/>
        <v>0</v>
      </c>
      <c r="I378" s="223">
        <f t="shared" si="45"/>
        <v>0</v>
      </c>
      <c r="J378" s="223">
        <f t="shared" si="46"/>
        <v>0</v>
      </c>
      <c r="K378" s="208"/>
      <c r="L378" s="208"/>
    </row>
    <row r="379" spans="2:12">
      <c r="B379" s="221">
        <f>IF(Values_Entered,B378+1,"")</f>
        <v>358</v>
      </c>
      <c r="C379" s="222">
        <f t="shared" si="40"/>
        <v>53813</v>
      </c>
      <c r="D379" s="223">
        <f t="shared" si="47"/>
        <v>0</v>
      </c>
      <c r="E379" s="223">
        <f t="shared" si="41"/>
        <v>1907080.7292358116</v>
      </c>
      <c r="F379" s="223">
        <f t="shared" si="42"/>
        <v>0</v>
      </c>
      <c r="G379" s="223">
        <f t="shared" si="43"/>
        <v>0</v>
      </c>
      <c r="H379" s="223">
        <f t="shared" si="44"/>
        <v>0</v>
      </c>
      <c r="I379" s="223">
        <f t="shared" si="45"/>
        <v>0</v>
      </c>
      <c r="J379" s="223">
        <f t="shared" si="46"/>
        <v>0</v>
      </c>
      <c r="K379" s="208"/>
      <c r="L379" s="208"/>
    </row>
    <row r="380" spans="2:12">
      <c r="B380" s="221">
        <f>IF(Values_Entered,B379+1,"")</f>
        <v>359</v>
      </c>
      <c r="C380" s="222">
        <f t="shared" si="40"/>
        <v>53844</v>
      </c>
      <c r="D380" s="223">
        <f t="shared" si="47"/>
        <v>0</v>
      </c>
      <c r="E380" s="223">
        <f t="shared" si="41"/>
        <v>1907080.7292358116</v>
      </c>
      <c r="F380" s="223">
        <f t="shared" si="42"/>
        <v>0</v>
      </c>
      <c r="G380" s="223">
        <f t="shared" si="43"/>
        <v>0</v>
      </c>
      <c r="H380" s="223">
        <f t="shared" si="44"/>
        <v>0</v>
      </c>
      <c r="I380" s="223">
        <f t="shared" si="45"/>
        <v>0</v>
      </c>
      <c r="J380" s="223">
        <f t="shared" si="46"/>
        <v>0</v>
      </c>
      <c r="K380" s="208"/>
      <c r="L380" s="208"/>
    </row>
    <row r="381" spans="2:12">
      <c r="B381" s="221">
        <f>IF(Values_Entered,B380+1,"")</f>
        <v>360</v>
      </c>
      <c r="C381" s="222">
        <f t="shared" si="40"/>
        <v>53874</v>
      </c>
      <c r="D381" s="223">
        <f t="shared" si="47"/>
        <v>0</v>
      </c>
      <c r="E381" s="223">
        <f t="shared" si="41"/>
        <v>1907080.7292358116</v>
      </c>
      <c r="F381" s="223">
        <f t="shared" si="42"/>
        <v>0</v>
      </c>
      <c r="G381" s="223">
        <f t="shared" si="43"/>
        <v>0</v>
      </c>
      <c r="H381" s="223">
        <f t="shared" si="44"/>
        <v>0</v>
      </c>
      <c r="I381" s="223">
        <f t="shared" si="45"/>
        <v>0</v>
      </c>
      <c r="J381" s="223">
        <f t="shared" si="46"/>
        <v>0</v>
      </c>
      <c r="K381" s="208"/>
      <c r="L381" s="208"/>
    </row>
    <row r="382" spans="2:12">
      <c r="B382" s="225"/>
      <c r="C382" s="226"/>
      <c r="D382" s="180"/>
      <c r="E382" s="180"/>
      <c r="F382" s="180"/>
      <c r="G382" s="180"/>
      <c r="H382" s="180"/>
      <c r="I382" s="180"/>
      <c r="J382" s="180"/>
    </row>
  </sheetData>
  <mergeCells count="6">
    <mergeCell ref="D17:E17"/>
    <mergeCell ref="D3:I4"/>
    <mergeCell ref="D5:I5"/>
    <mergeCell ref="C9:E9"/>
    <mergeCell ref="G9:I9"/>
    <mergeCell ref="M9:O9"/>
  </mergeCells>
  <dataValidations count="3">
    <dataValidation type="whole" allowBlank="1" showInputMessage="1" showErrorMessage="1" errorTitle="Años" error="Escriba un número entero de años entre 1 y 30." sqref="E12" xr:uid="{00000000-0002-0000-0600-000000000000}">
      <formula1>1</formula1>
      <formula2>30</formula2>
    </dataValidation>
    <dataValidation allowBlank="1" showInputMessage="1" showErrorMessage="1" promptTitle="Pagos extra" prompt="Especifique una cantidad si desea realizar pagos adicionales de capital en cada período de pago.  Para pagos extra ocasionales, escriba las cantidades de capital extra directamente en la columna 'Pago extra' que aparece más abajo." sqref="E15" xr:uid="{00000000-0002-0000-0600-000001000000}">
      <formula1>0</formula1>
      <formula2>0</formula2>
    </dataValidation>
    <dataValidation type="date" operator="greaterThanOrEqual" allowBlank="1" showInputMessage="1" showErrorMessage="1" errorTitle="Fecha" error="Escriba una fecha igual o superior al 1 de enero de 1900." sqref="E13:E14" xr:uid="{00000000-0002-0000-0600-000002000000}">
      <formula1>1</formula1>
      <formula2>0</formula2>
    </dataValidation>
  </dataValidations>
  <printOptions horizontalCentered="1"/>
  <pageMargins left="0.51180555555555596" right="0.51180555555555596" top="0.51180555555555596" bottom="0.51180555555555596" header="0.511811023622047" footer="0.511811023622047"/>
  <pageSetup paperSize="9" scale="80"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2C55E"/>
  </sheetPr>
  <dimension ref="A7:A8"/>
  <sheetViews>
    <sheetView showGridLines="0" zoomScaleNormal="100" workbookViewId="0">
      <selection activeCell="N3" sqref="N3"/>
    </sheetView>
  </sheetViews>
  <sheetFormatPr baseColWidth="10" defaultColWidth="11.42578125" defaultRowHeight="15"/>
  <cols>
    <col min="1" max="1" width="3.42578125" customWidth="1"/>
  </cols>
  <sheetData>
    <row r="7" spans="1:1">
      <c r="A7" s="153"/>
    </row>
    <row r="8" spans="1:1">
      <c r="A8" s="153"/>
    </row>
  </sheetData>
  <pageMargins left="0.7" right="0.7" top="0.75" bottom="0.75" header="0.511811023622047" footer="0.511811023622047"/>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2C55E"/>
  </sheetPr>
  <dimension ref="A8:N51"/>
  <sheetViews>
    <sheetView showGridLines="0" zoomScale="80" zoomScaleNormal="80" workbookViewId="0">
      <selection activeCell="I24" sqref="I24"/>
    </sheetView>
  </sheetViews>
  <sheetFormatPr baseColWidth="10" defaultColWidth="11" defaultRowHeight="12.75"/>
  <cols>
    <col min="1" max="1" width="5.42578125" style="227" customWidth="1"/>
    <col min="2" max="2" width="32.7109375" style="227" customWidth="1"/>
    <col min="3" max="3" width="10.42578125" style="227" customWidth="1"/>
    <col min="4" max="4" width="17.140625" style="227" customWidth="1"/>
    <col min="5" max="5" width="18.28515625" style="228" customWidth="1"/>
    <col min="6" max="7" width="19.28515625" style="228" customWidth="1"/>
    <col min="8" max="8" width="5.42578125" style="227" customWidth="1"/>
    <col min="9" max="9" width="9.140625" style="227" customWidth="1"/>
    <col min="10" max="10" width="17.140625" style="227" customWidth="1"/>
    <col min="11" max="11" width="18.7109375" style="227" customWidth="1"/>
    <col min="12" max="12" width="11" style="227"/>
    <col min="13" max="13" width="86.140625" style="227" customWidth="1"/>
    <col min="14" max="14" width="19.28515625" style="227" customWidth="1"/>
    <col min="15" max="256" width="11" style="227"/>
    <col min="257" max="257" width="5.42578125" style="227" customWidth="1"/>
    <col min="258" max="258" width="32.7109375" style="227" customWidth="1"/>
    <col min="259" max="259" width="10.42578125" style="227" customWidth="1"/>
    <col min="260" max="260" width="17.140625" style="227" customWidth="1"/>
    <col min="261" max="261" width="18.28515625" style="227" customWidth="1"/>
    <col min="262" max="263" width="17.28515625" style="227" customWidth="1"/>
    <col min="264" max="264" width="5.42578125" style="227" customWidth="1"/>
    <col min="265" max="265" width="9.140625" style="227" customWidth="1"/>
    <col min="266" max="266" width="17.140625" style="227" customWidth="1"/>
    <col min="267" max="267" width="18.7109375" style="227" customWidth="1"/>
    <col min="268" max="268" width="11" style="227"/>
    <col min="269" max="269" width="86.140625" style="227" customWidth="1"/>
    <col min="270" max="270" width="19.28515625" style="227" customWidth="1"/>
    <col min="271" max="512" width="11" style="227"/>
    <col min="513" max="513" width="5.42578125" style="227" customWidth="1"/>
    <col min="514" max="514" width="32.7109375" style="227" customWidth="1"/>
    <col min="515" max="515" width="10.42578125" style="227" customWidth="1"/>
    <col min="516" max="516" width="17.140625" style="227" customWidth="1"/>
    <col min="517" max="517" width="18.28515625" style="227" customWidth="1"/>
    <col min="518" max="519" width="17.28515625" style="227" customWidth="1"/>
    <col min="520" max="520" width="5.42578125" style="227" customWidth="1"/>
    <col min="521" max="521" width="9.140625" style="227" customWidth="1"/>
    <col min="522" max="522" width="17.140625" style="227" customWidth="1"/>
    <col min="523" max="523" width="18.7109375" style="227" customWidth="1"/>
    <col min="524" max="524" width="11" style="227"/>
    <col min="525" max="525" width="86.140625" style="227" customWidth="1"/>
    <col min="526" max="526" width="19.28515625" style="227" customWidth="1"/>
    <col min="527" max="768" width="11" style="227"/>
    <col min="769" max="769" width="5.42578125" style="227" customWidth="1"/>
    <col min="770" max="770" width="32.7109375" style="227" customWidth="1"/>
    <col min="771" max="771" width="10.42578125" style="227" customWidth="1"/>
    <col min="772" max="772" width="17.140625" style="227" customWidth="1"/>
    <col min="773" max="773" width="18.28515625" style="227" customWidth="1"/>
    <col min="774" max="775" width="17.28515625" style="227" customWidth="1"/>
    <col min="776" max="776" width="5.42578125" style="227" customWidth="1"/>
    <col min="777" max="777" width="9.140625" style="227" customWidth="1"/>
    <col min="778" max="778" width="17.140625" style="227" customWidth="1"/>
    <col min="779" max="779" width="18.7109375" style="227" customWidth="1"/>
    <col min="780" max="780" width="11" style="227"/>
    <col min="781" max="781" width="86.140625" style="227" customWidth="1"/>
    <col min="782" max="782" width="19.28515625" style="227" customWidth="1"/>
    <col min="783" max="1024" width="11" style="227"/>
    <col min="1025" max="1025" width="5.42578125" style="227" customWidth="1"/>
    <col min="1026" max="1026" width="32.7109375" style="227" customWidth="1"/>
    <col min="1027" max="1027" width="10.42578125" style="227" customWidth="1"/>
    <col min="1028" max="1028" width="17.140625" style="227" customWidth="1"/>
    <col min="1029" max="1029" width="18.28515625" style="227" customWidth="1"/>
    <col min="1030" max="1031" width="17.28515625" style="227" customWidth="1"/>
    <col min="1032" max="1032" width="5.42578125" style="227" customWidth="1"/>
    <col min="1033" max="1033" width="9.140625" style="227" customWidth="1"/>
    <col min="1034" max="1034" width="17.140625" style="227" customWidth="1"/>
    <col min="1035" max="1035" width="18.7109375" style="227" customWidth="1"/>
    <col min="1036" max="1036" width="11" style="227"/>
    <col min="1037" max="1037" width="86.140625" style="227" customWidth="1"/>
    <col min="1038" max="1038" width="19.28515625" style="227" customWidth="1"/>
    <col min="1039" max="1280" width="11" style="227"/>
    <col min="1281" max="1281" width="5.42578125" style="227" customWidth="1"/>
    <col min="1282" max="1282" width="32.7109375" style="227" customWidth="1"/>
    <col min="1283" max="1283" width="10.42578125" style="227" customWidth="1"/>
    <col min="1284" max="1284" width="17.140625" style="227" customWidth="1"/>
    <col min="1285" max="1285" width="18.28515625" style="227" customWidth="1"/>
    <col min="1286" max="1287" width="17.28515625" style="227" customWidth="1"/>
    <col min="1288" max="1288" width="5.42578125" style="227" customWidth="1"/>
    <col min="1289" max="1289" width="9.140625" style="227" customWidth="1"/>
    <col min="1290" max="1290" width="17.140625" style="227" customWidth="1"/>
    <col min="1291" max="1291" width="18.7109375" style="227" customWidth="1"/>
    <col min="1292" max="1292" width="11" style="227"/>
    <col min="1293" max="1293" width="86.140625" style="227" customWidth="1"/>
    <col min="1294" max="1294" width="19.28515625" style="227" customWidth="1"/>
    <col min="1295" max="1536" width="11" style="227"/>
    <col min="1537" max="1537" width="5.42578125" style="227" customWidth="1"/>
    <col min="1538" max="1538" width="32.7109375" style="227" customWidth="1"/>
    <col min="1539" max="1539" width="10.42578125" style="227" customWidth="1"/>
    <col min="1540" max="1540" width="17.140625" style="227" customWidth="1"/>
    <col min="1541" max="1541" width="18.28515625" style="227" customWidth="1"/>
    <col min="1542" max="1543" width="17.28515625" style="227" customWidth="1"/>
    <col min="1544" max="1544" width="5.42578125" style="227" customWidth="1"/>
    <col min="1545" max="1545" width="9.140625" style="227" customWidth="1"/>
    <col min="1546" max="1546" width="17.140625" style="227" customWidth="1"/>
    <col min="1547" max="1547" width="18.7109375" style="227" customWidth="1"/>
    <col min="1548" max="1548" width="11" style="227"/>
    <col min="1549" max="1549" width="86.140625" style="227" customWidth="1"/>
    <col min="1550" max="1550" width="19.28515625" style="227" customWidth="1"/>
    <col min="1551" max="1792" width="11" style="227"/>
    <col min="1793" max="1793" width="5.42578125" style="227" customWidth="1"/>
    <col min="1794" max="1794" width="32.7109375" style="227" customWidth="1"/>
    <col min="1795" max="1795" width="10.42578125" style="227" customWidth="1"/>
    <col min="1796" max="1796" width="17.140625" style="227" customWidth="1"/>
    <col min="1797" max="1797" width="18.28515625" style="227" customWidth="1"/>
    <col min="1798" max="1799" width="17.28515625" style="227" customWidth="1"/>
    <col min="1800" max="1800" width="5.42578125" style="227" customWidth="1"/>
    <col min="1801" max="1801" width="9.140625" style="227" customWidth="1"/>
    <col min="1802" max="1802" width="17.140625" style="227" customWidth="1"/>
    <col min="1803" max="1803" width="18.7109375" style="227" customWidth="1"/>
    <col min="1804" max="1804" width="11" style="227"/>
    <col min="1805" max="1805" width="86.140625" style="227" customWidth="1"/>
    <col min="1806" max="1806" width="19.28515625" style="227" customWidth="1"/>
    <col min="1807" max="2048" width="11" style="227"/>
    <col min="2049" max="2049" width="5.42578125" style="227" customWidth="1"/>
    <col min="2050" max="2050" width="32.7109375" style="227" customWidth="1"/>
    <col min="2051" max="2051" width="10.42578125" style="227" customWidth="1"/>
    <col min="2052" max="2052" width="17.140625" style="227" customWidth="1"/>
    <col min="2053" max="2053" width="18.28515625" style="227" customWidth="1"/>
    <col min="2054" max="2055" width="17.28515625" style="227" customWidth="1"/>
    <col min="2056" max="2056" width="5.42578125" style="227" customWidth="1"/>
    <col min="2057" max="2057" width="9.140625" style="227" customWidth="1"/>
    <col min="2058" max="2058" width="17.140625" style="227" customWidth="1"/>
    <col min="2059" max="2059" width="18.7109375" style="227" customWidth="1"/>
    <col min="2060" max="2060" width="11" style="227"/>
    <col min="2061" max="2061" width="86.140625" style="227" customWidth="1"/>
    <col min="2062" max="2062" width="19.28515625" style="227" customWidth="1"/>
    <col min="2063" max="2304" width="11" style="227"/>
    <col min="2305" max="2305" width="5.42578125" style="227" customWidth="1"/>
    <col min="2306" max="2306" width="32.7109375" style="227" customWidth="1"/>
    <col min="2307" max="2307" width="10.42578125" style="227" customWidth="1"/>
    <col min="2308" max="2308" width="17.140625" style="227" customWidth="1"/>
    <col min="2309" max="2309" width="18.28515625" style="227" customWidth="1"/>
    <col min="2310" max="2311" width="17.28515625" style="227" customWidth="1"/>
    <col min="2312" max="2312" width="5.42578125" style="227" customWidth="1"/>
    <col min="2313" max="2313" width="9.140625" style="227" customWidth="1"/>
    <col min="2314" max="2314" width="17.140625" style="227" customWidth="1"/>
    <col min="2315" max="2315" width="18.7109375" style="227" customWidth="1"/>
    <col min="2316" max="2316" width="11" style="227"/>
    <col min="2317" max="2317" width="86.140625" style="227" customWidth="1"/>
    <col min="2318" max="2318" width="19.28515625" style="227" customWidth="1"/>
    <col min="2319" max="2560" width="11" style="227"/>
    <col min="2561" max="2561" width="5.42578125" style="227" customWidth="1"/>
    <col min="2562" max="2562" width="32.7109375" style="227" customWidth="1"/>
    <col min="2563" max="2563" width="10.42578125" style="227" customWidth="1"/>
    <col min="2564" max="2564" width="17.140625" style="227" customWidth="1"/>
    <col min="2565" max="2565" width="18.28515625" style="227" customWidth="1"/>
    <col min="2566" max="2567" width="17.28515625" style="227" customWidth="1"/>
    <col min="2568" max="2568" width="5.42578125" style="227" customWidth="1"/>
    <col min="2569" max="2569" width="9.140625" style="227" customWidth="1"/>
    <col min="2570" max="2570" width="17.140625" style="227" customWidth="1"/>
    <col min="2571" max="2571" width="18.7109375" style="227" customWidth="1"/>
    <col min="2572" max="2572" width="11" style="227"/>
    <col min="2573" max="2573" width="86.140625" style="227" customWidth="1"/>
    <col min="2574" max="2574" width="19.28515625" style="227" customWidth="1"/>
    <col min="2575" max="2816" width="11" style="227"/>
    <col min="2817" max="2817" width="5.42578125" style="227" customWidth="1"/>
    <col min="2818" max="2818" width="32.7109375" style="227" customWidth="1"/>
    <col min="2819" max="2819" width="10.42578125" style="227" customWidth="1"/>
    <col min="2820" max="2820" width="17.140625" style="227" customWidth="1"/>
    <col min="2821" max="2821" width="18.28515625" style="227" customWidth="1"/>
    <col min="2822" max="2823" width="17.28515625" style="227" customWidth="1"/>
    <col min="2824" max="2824" width="5.42578125" style="227" customWidth="1"/>
    <col min="2825" max="2825" width="9.140625" style="227" customWidth="1"/>
    <col min="2826" max="2826" width="17.140625" style="227" customWidth="1"/>
    <col min="2827" max="2827" width="18.7109375" style="227" customWidth="1"/>
    <col min="2828" max="2828" width="11" style="227"/>
    <col min="2829" max="2829" width="86.140625" style="227" customWidth="1"/>
    <col min="2830" max="2830" width="19.28515625" style="227" customWidth="1"/>
    <col min="2831" max="3072" width="11" style="227"/>
    <col min="3073" max="3073" width="5.42578125" style="227" customWidth="1"/>
    <col min="3074" max="3074" width="32.7109375" style="227" customWidth="1"/>
    <col min="3075" max="3075" width="10.42578125" style="227" customWidth="1"/>
    <col min="3076" max="3076" width="17.140625" style="227" customWidth="1"/>
    <col min="3077" max="3077" width="18.28515625" style="227" customWidth="1"/>
    <col min="3078" max="3079" width="17.28515625" style="227" customWidth="1"/>
    <col min="3080" max="3080" width="5.42578125" style="227" customWidth="1"/>
    <col min="3081" max="3081" width="9.140625" style="227" customWidth="1"/>
    <col min="3082" max="3082" width="17.140625" style="227" customWidth="1"/>
    <col min="3083" max="3083" width="18.7109375" style="227" customWidth="1"/>
    <col min="3084" max="3084" width="11" style="227"/>
    <col min="3085" max="3085" width="86.140625" style="227" customWidth="1"/>
    <col min="3086" max="3086" width="19.28515625" style="227" customWidth="1"/>
    <col min="3087" max="3328" width="11" style="227"/>
    <col min="3329" max="3329" width="5.42578125" style="227" customWidth="1"/>
    <col min="3330" max="3330" width="32.7109375" style="227" customWidth="1"/>
    <col min="3331" max="3331" width="10.42578125" style="227" customWidth="1"/>
    <col min="3332" max="3332" width="17.140625" style="227" customWidth="1"/>
    <col min="3333" max="3333" width="18.28515625" style="227" customWidth="1"/>
    <col min="3334" max="3335" width="17.28515625" style="227" customWidth="1"/>
    <col min="3336" max="3336" width="5.42578125" style="227" customWidth="1"/>
    <col min="3337" max="3337" width="9.140625" style="227" customWidth="1"/>
    <col min="3338" max="3338" width="17.140625" style="227" customWidth="1"/>
    <col min="3339" max="3339" width="18.7109375" style="227" customWidth="1"/>
    <col min="3340" max="3340" width="11" style="227"/>
    <col min="3341" max="3341" width="86.140625" style="227" customWidth="1"/>
    <col min="3342" max="3342" width="19.28515625" style="227" customWidth="1"/>
    <col min="3343" max="3584" width="11" style="227"/>
    <col min="3585" max="3585" width="5.42578125" style="227" customWidth="1"/>
    <col min="3586" max="3586" width="32.7109375" style="227" customWidth="1"/>
    <col min="3587" max="3587" width="10.42578125" style="227" customWidth="1"/>
    <col min="3588" max="3588" width="17.140625" style="227" customWidth="1"/>
    <col min="3589" max="3589" width="18.28515625" style="227" customWidth="1"/>
    <col min="3590" max="3591" width="17.28515625" style="227" customWidth="1"/>
    <col min="3592" max="3592" width="5.42578125" style="227" customWidth="1"/>
    <col min="3593" max="3593" width="9.140625" style="227" customWidth="1"/>
    <col min="3594" max="3594" width="17.140625" style="227" customWidth="1"/>
    <col min="3595" max="3595" width="18.7109375" style="227" customWidth="1"/>
    <col min="3596" max="3596" width="11" style="227"/>
    <col min="3597" max="3597" width="86.140625" style="227" customWidth="1"/>
    <col min="3598" max="3598" width="19.28515625" style="227" customWidth="1"/>
    <col min="3599" max="3840" width="11" style="227"/>
    <col min="3841" max="3841" width="5.42578125" style="227" customWidth="1"/>
    <col min="3842" max="3842" width="32.7109375" style="227" customWidth="1"/>
    <col min="3843" max="3843" width="10.42578125" style="227" customWidth="1"/>
    <col min="3844" max="3844" width="17.140625" style="227" customWidth="1"/>
    <col min="3845" max="3845" width="18.28515625" style="227" customWidth="1"/>
    <col min="3846" max="3847" width="17.28515625" style="227" customWidth="1"/>
    <col min="3848" max="3848" width="5.42578125" style="227" customWidth="1"/>
    <col min="3849" max="3849" width="9.140625" style="227" customWidth="1"/>
    <col min="3850" max="3850" width="17.140625" style="227" customWidth="1"/>
    <col min="3851" max="3851" width="18.7109375" style="227" customWidth="1"/>
    <col min="3852" max="3852" width="11" style="227"/>
    <col min="3853" max="3853" width="86.140625" style="227" customWidth="1"/>
    <col min="3854" max="3854" width="19.28515625" style="227" customWidth="1"/>
    <col min="3855" max="4096" width="11" style="227"/>
    <col min="4097" max="4097" width="5.42578125" style="227" customWidth="1"/>
    <col min="4098" max="4098" width="32.7109375" style="227" customWidth="1"/>
    <col min="4099" max="4099" width="10.42578125" style="227" customWidth="1"/>
    <col min="4100" max="4100" width="17.140625" style="227" customWidth="1"/>
    <col min="4101" max="4101" width="18.28515625" style="227" customWidth="1"/>
    <col min="4102" max="4103" width="17.28515625" style="227" customWidth="1"/>
    <col min="4104" max="4104" width="5.42578125" style="227" customWidth="1"/>
    <col min="4105" max="4105" width="9.140625" style="227" customWidth="1"/>
    <col min="4106" max="4106" width="17.140625" style="227" customWidth="1"/>
    <col min="4107" max="4107" width="18.7109375" style="227" customWidth="1"/>
    <col min="4108" max="4108" width="11" style="227"/>
    <col min="4109" max="4109" width="86.140625" style="227" customWidth="1"/>
    <col min="4110" max="4110" width="19.28515625" style="227" customWidth="1"/>
    <col min="4111" max="4352" width="11" style="227"/>
    <col min="4353" max="4353" width="5.42578125" style="227" customWidth="1"/>
    <col min="4354" max="4354" width="32.7109375" style="227" customWidth="1"/>
    <col min="4355" max="4355" width="10.42578125" style="227" customWidth="1"/>
    <col min="4356" max="4356" width="17.140625" style="227" customWidth="1"/>
    <col min="4357" max="4357" width="18.28515625" style="227" customWidth="1"/>
    <col min="4358" max="4359" width="17.28515625" style="227" customWidth="1"/>
    <col min="4360" max="4360" width="5.42578125" style="227" customWidth="1"/>
    <col min="4361" max="4361" width="9.140625" style="227" customWidth="1"/>
    <col min="4362" max="4362" width="17.140625" style="227" customWidth="1"/>
    <col min="4363" max="4363" width="18.7109375" style="227" customWidth="1"/>
    <col min="4364" max="4364" width="11" style="227"/>
    <col min="4365" max="4365" width="86.140625" style="227" customWidth="1"/>
    <col min="4366" max="4366" width="19.28515625" style="227" customWidth="1"/>
    <col min="4367" max="4608" width="11" style="227"/>
    <col min="4609" max="4609" width="5.42578125" style="227" customWidth="1"/>
    <col min="4610" max="4610" width="32.7109375" style="227" customWidth="1"/>
    <col min="4611" max="4611" width="10.42578125" style="227" customWidth="1"/>
    <col min="4612" max="4612" width="17.140625" style="227" customWidth="1"/>
    <col min="4613" max="4613" width="18.28515625" style="227" customWidth="1"/>
    <col min="4614" max="4615" width="17.28515625" style="227" customWidth="1"/>
    <col min="4616" max="4616" width="5.42578125" style="227" customWidth="1"/>
    <col min="4617" max="4617" width="9.140625" style="227" customWidth="1"/>
    <col min="4618" max="4618" width="17.140625" style="227" customWidth="1"/>
    <col min="4619" max="4619" width="18.7109375" style="227" customWidth="1"/>
    <col min="4620" max="4620" width="11" style="227"/>
    <col min="4621" max="4621" width="86.140625" style="227" customWidth="1"/>
    <col min="4622" max="4622" width="19.28515625" style="227" customWidth="1"/>
    <col min="4623" max="4864" width="11" style="227"/>
    <col min="4865" max="4865" width="5.42578125" style="227" customWidth="1"/>
    <col min="4866" max="4866" width="32.7109375" style="227" customWidth="1"/>
    <col min="4867" max="4867" width="10.42578125" style="227" customWidth="1"/>
    <col min="4868" max="4868" width="17.140625" style="227" customWidth="1"/>
    <col min="4869" max="4869" width="18.28515625" style="227" customWidth="1"/>
    <col min="4870" max="4871" width="17.28515625" style="227" customWidth="1"/>
    <col min="4872" max="4872" width="5.42578125" style="227" customWidth="1"/>
    <col min="4873" max="4873" width="9.140625" style="227" customWidth="1"/>
    <col min="4874" max="4874" width="17.140625" style="227" customWidth="1"/>
    <col min="4875" max="4875" width="18.7109375" style="227" customWidth="1"/>
    <col min="4876" max="4876" width="11" style="227"/>
    <col min="4877" max="4877" width="86.140625" style="227" customWidth="1"/>
    <col min="4878" max="4878" width="19.28515625" style="227" customWidth="1"/>
    <col min="4879" max="5120" width="11" style="227"/>
    <col min="5121" max="5121" width="5.42578125" style="227" customWidth="1"/>
    <col min="5122" max="5122" width="32.7109375" style="227" customWidth="1"/>
    <col min="5123" max="5123" width="10.42578125" style="227" customWidth="1"/>
    <col min="5124" max="5124" width="17.140625" style="227" customWidth="1"/>
    <col min="5125" max="5125" width="18.28515625" style="227" customWidth="1"/>
    <col min="5126" max="5127" width="17.28515625" style="227" customWidth="1"/>
    <col min="5128" max="5128" width="5.42578125" style="227" customWidth="1"/>
    <col min="5129" max="5129" width="9.140625" style="227" customWidth="1"/>
    <col min="5130" max="5130" width="17.140625" style="227" customWidth="1"/>
    <col min="5131" max="5131" width="18.7109375" style="227" customWidth="1"/>
    <col min="5132" max="5132" width="11" style="227"/>
    <col min="5133" max="5133" width="86.140625" style="227" customWidth="1"/>
    <col min="5134" max="5134" width="19.28515625" style="227" customWidth="1"/>
    <col min="5135" max="5376" width="11" style="227"/>
    <col min="5377" max="5377" width="5.42578125" style="227" customWidth="1"/>
    <col min="5378" max="5378" width="32.7109375" style="227" customWidth="1"/>
    <col min="5379" max="5379" width="10.42578125" style="227" customWidth="1"/>
    <col min="5380" max="5380" width="17.140625" style="227" customWidth="1"/>
    <col min="5381" max="5381" width="18.28515625" style="227" customWidth="1"/>
    <col min="5382" max="5383" width="17.28515625" style="227" customWidth="1"/>
    <col min="5384" max="5384" width="5.42578125" style="227" customWidth="1"/>
    <col min="5385" max="5385" width="9.140625" style="227" customWidth="1"/>
    <col min="5386" max="5386" width="17.140625" style="227" customWidth="1"/>
    <col min="5387" max="5387" width="18.7109375" style="227" customWidth="1"/>
    <col min="5388" max="5388" width="11" style="227"/>
    <col min="5389" max="5389" width="86.140625" style="227" customWidth="1"/>
    <col min="5390" max="5390" width="19.28515625" style="227" customWidth="1"/>
    <col min="5391" max="5632" width="11" style="227"/>
    <col min="5633" max="5633" width="5.42578125" style="227" customWidth="1"/>
    <col min="5634" max="5634" width="32.7109375" style="227" customWidth="1"/>
    <col min="5635" max="5635" width="10.42578125" style="227" customWidth="1"/>
    <col min="5636" max="5636" width="17.140625" style="227" customWidth="1"/>
    <col min="5637" max="5637" width="18.28515625" style="227" customWidth="1"/>
    <col min="5638" max="5639" width="17.28515625" style="227" customWidth="1"/>
    <col min="5640" max="5640" width="5.42578125" style="227" customWidth="1"/>
    <col min="5641" max="5641" width="9.140625" style="227" customWidth="1"/>
    <col min="5642" max="5642" width="17.140625" style="227" customWidth="1"/>
    <col min="5643" max="5643" width="18.7109375" style="227" customWidth="1"/>
    <col min="5644" max="5644" width="11" style="227"/>
    <col min="5645" max="5645" width="86.140625" style="227" customWidth="1"/>
    <col min="5646" max="5646" width="19.28515625" style="227" customWidth="1"/>
    <col min="5647" max="5888" width="11" style="227"/>
    <col min="5889" max="5889" width="5.42578125" style="227" customWidth="1"/>
    <col min="5890" max="5890" width="32.7109375" style="227" customWidth="1"/>
    <col min="5891" max="5891" width="10.42578125" style="227" customWidth="1"/>
    <col min="5892" max="5892" width="17.140625" style="227" customWidth="1"/>
    <col min="5893" max="5893" width="18.28515625" style="227" customWidth="1"/>
    <col min="5894" max="5895" width="17.28515625" style="227" customWidth="1"/>
    <col min="5896" max="5896" width="5.42578125" style="227" customWidth="1"/>
    <col min="5897" max="5897" width="9.140625" style="227" customWidth="1"/>
    <col min="5898" max="5898" width="17.140625" style="227" customWidth="1"/>
    <col min="5899" max="5899" width="18.7109375" style="227" customWidth="1"/>
    <col min="5900" max="5900" width="11" style="227"/>
    <col min="5901" max="5901" width="86.140625" style="227" customWidth="1"/>
    <col min="5902" max="5902" width="19.28515625" style="227" customWidth="1"/>
    <col min="5903" max="6144" width="11" style="227"/>
    <col min="6145" max="6145" width="5.42578125" style="227" customWidth="1"/>
    <col min="6146" max="6146" width="32.7109375" style="227" customWidth="1"/>
    <col min="6147" max="6147" width="10.42578125" style="227" customWidth="1"/>
    <col min="6148" max="6148" width="17.140625" style="227" customWidth="1"/>
    <col min="6149" max="6149" width="18.28515625" style="227" customWidth="1"/>
    <col min="6150" max="6151" width="17.28515625" style="227" customWidth="1"/>
    <col min="6152" max="6152" width="5.42578125" style="227" customWidth="1"/>
    <col min="6153" max="6153" width="9.140625" style="227" customWidth="1"/>
    <col min="6154" max="6154" width="17.140625" style="227" customWidth="1"/>
    <col min="6155" max="6155" width="18.7109375" style="227" customWidth="1"/>
    <col min="6156" max="6156" width="11" style="227"/>
    <col min="6157" max="6157" width="86.140625" style="227" customWidth="1"/>
    <col min="6158" max="6158" width="19.28515625" style="227" customWidth="1"/>
    <col min="6159" max="6400" width="11" style="227"/>
    <col min="6401" max="6401" width="5.42578125" style="227" customWidth="1"/>
    <col min="6402" max="6402" width="32.7109375" style="227" customWidth="1"/>
    <col min="6403" max="6403" width="10.42578125" style="227" customWidth="1"/>
    <col min="6404" max="6404" width="17.140625" style="227" customWidth="1"/>
    <col min="6405" max="6405" width="18.28515625" style="227" customWidth="1"/>
    <col min="6406" max="6407" width="17.28515625" style="227" customWidth="1"/>
    <col min="6408" max="6408" width="5.42578125" style="227" customWidth="1"/>
    <col min="6409" max="6409" width="9.140625" style="227" customWidth="1"/>
    <col min="6410" max="6410" width="17.140625" style="227" customWidth="1"/>
    <col min="6411" max="6411" width="18.7109375" style="227" customWidth="1"/>
    <col min="6412" max="6412" width="11" style="227"/>
    <col min="6413" max="6413" width="86.140625" style="227" customWidth="1"/>
    <col min="6414" max="6414" width="19.28515625" style="227" customWidth="1"/>
    <col min="6415" max="6656" width="11" style="227"/>
    <col min="6657" max="6657" width="5.42578125" style="227" customWidth="1"/>
    <col min="6658" max="6658" width="32.7109375" style="227" customWidth="1"/>
    <col min="6659" max="6659" width="10.42578125" style="227" customWidth="1"/>
    <col min="6660" max="6660" width="17.140625" style="227" customWidth="1"/>
    <col min="6661" max="6661" width="18.28515625" style="227" customWidth="1"/>
    <col min="6662" max="6663" width="17.28515625" style="227" customWidth="1"/>
    <col min="6664" max="6664" width="5.42578125" style="227" customWidth="1"/>
    <col min="6665" max="6665" width="9.140625" style="227" customWidth="1"/>
    <col min="6666" max="6666" width="17.140625" style="227" customWidth="1"/>
    <col min="6667" max="6667" width="18.7109375" style="227" customWidth="1"/>
    <col min="6668" max="6668" width="11" style="227"/>
    <col min="6669" max="6669" width="86.140625" style="227" customWidth="1"/>
    <col min="6670" max="6670" width="19.28515625" style="227" customWidth="1"/>
    <col min="6671" max="6912" width="11" style="227"/>
    <col min="6913" max="6913" width="5.42578125" style="227" customWidth="1"/>
    <col min="6914" max="6914" width="32.7109375" style="227" customWidth="1"/>
    <col min="6915" max="6915" width="10.42578125" style="227" customWidth="1"/>
    <col min="6916" max="6916" width="17.140625" style="227" customWidth="1"/>
    <col min="6917" max="6917" width="18.28515625" style="227" customWidth="1"/>
    <col min="6918" max="6919" width="17.28515625" style="227" customWidth="1"/>
    <col min="6920" max="6920" width="5.42578125" style="227" customWidth="1"/>
    <col min="6921" max="6921" width="9.140625" style="227" customWidth="1"/>
    <col min="6922" max="6922" width="17.140625" style="227" customWidth="1"/>
    <col min="6923" max="6923" width="18.7109375" style="227" customWidth="1"/>
    <col min="6924" max="6924" width="11" style="227"/>
    <col min="6925" max="6925" width="86.140625" style="227" customWidth="1"/>
    <col min="6926" max="6926" width="19.28515625" style="227" customWidth="1"/>
    <col min="6927" max="7168" width="11" style="227"/>
    <col min="7169" max="7169" width="5.42578125" style="227" customWidth="1"/>
    <col min="7170" max="7170" width="32.7109375" style="227" customWidth="1"/>
    <col min="7171" max="7171" width="10.42578125" style="227" customWidth="1"/>
    <col min="7172" max="7172" width="17.140625" style="227" customWidth="1"/>
    <col min="7173" max="7173" width="18.28515625" style="227" customWidth="1"/>
    <col min="7174" max="7175" width="17.28515625" style="227" customWidth="1"/>
    <col min="7176" max="7176" width="5.42578125" style="227" customWidth="1"/>
    <col min="7177" max="7177" width="9.140625" style="227" customWidth="1"/>
    <col min="7178" max="7178" width="17.140625" style="227" customWidth="1"/>
    <col min="7179" max="7179" width="18.7109375" style="227" customWidth="1"/>
    <col min="7180" max="7180" width="11" style="227"/>
    <col min="7181" max="7181" width="86.140625" style="227" customWidth="1"/>
    <col min="7182" max="7182" width="19.28515625" style="227" customWidth="1"/>
    <col min="7183" max="7424" width="11" style="227"/>
    <col min="7425" max="7425" width="5.42578125" style="227" customWidth="1"/>
    <col min="7426" max="7426" width="32.7109375" style="227" customWidth="1"/>
    <col min="7427" max="7427" width="10.42578125" style="227" customWidth="1"/>
    <col min="7428" max="7428" width="17.140625" style="227" customWidth="1"/>
    <col min="7429" max="7429" width="18.28515625" style="227" customWidth="1"/>
    <col min="7430" max="7431" width="17.28515625" style="227" customWidth="1"/>
    <col min="7432" max="7432" width="5.42578125" style="227" customWidth="1"/>
    <col min="7433" max="7433" width="9.140625" style="227" customWidth="1"/>
    <col min="7434" max="7434" width="17.140625" style="227" customWidth="1"/>
    <col min="7435" max="7435" width="18.7109375" style="227" customWidth="1"/>
    <col min="7436" max="7436" width="11" style="227"/>
    <col min="7437" max="7437" width="86.140625" style="227" customWidth="1"/>
    <col min="7438" max="7438" width="19.28515625" style="227" customWidth="1"/>
    <col min="7439" max="7680" width="11" style="227"/>
    <col min="7681" max="7681" width="5.42578125" style="227" customWidth="1"/>
    <col min="7682" max="7682" width="32.7109375" style="227" customWidth="1"/>
    <col min="7683" max="7683" width="10.42578125" style="227" customWidth="1"/>
    <col min="7684" max="7684" width="17.140625" style="227" customWidth="1"/>
    <col min="7685" max="7685" width="18.28515625" style="227" customWidth="1"/>
    <col min="7686" max="7687" width="17.28515625" style="227" customWidth="1"/>
    <col min="7688" max="7688" width="5.42578125" style="227" customWidth="1"/>
    <col min="7689" max="7689" width="9.140625" style="227" customWidth="1"/>
    <col min="7690" max="7690" width="17.140625" style="227" customWidth="1"/>
    <col min="7691" max="7691" width="18.7109375" style="227" customWidth="1"/>
    <col min="7692" max="7692" width="11" style="227"/>
    <col min="7693" max="7693" width="86.140625" style="227" customWidth="1"/>
    <col min="7694" max="7694" width="19.28515625" style="227" customWidth="1"/>
    <col min="7695" max="7936" width="11" style="227"/>
    <col min="7937" max="7937" width="5.42578125" style="227" customWidth="1"/>
    <col min="7938" max="7938" width="32.7109375" style="227" customWidth="1"/>
    <col min="7939" max="7939" width="10.42578125" style="227" customWidth="1"/>
    <col min="7940" max="7940" width="17.140625" style="227" customWidth="1"/>
    <col min="7941" max="7941" width="18.28515625" style="227" customWidth="1"/>
    <col min="7942" max="7943" width="17.28515625" style="227" customWidth="1"/>
    <col min="7944" max="7944" width="5.42578125" style="227" customWidth="1"/>
    <col min="7945" max="7945" width="9.140625" style="227" customWidth="1"/>
    <col min="7946" max="7946" width="17.140625" style="227" customWidth="1"/>
    <col min="7947" max="7947" width="18.7109375" style="227" customWidth="1"/>
    <col min="7948" max="7948" width="11" style="227"/>
    <col min="7949" max="7949" width="86.140625" style="227" customWidth="1"/>
    <col min="7950" max="7950" width="19.28515625" style="227" customWidth="1"/>
    <col min="7951" max="8192" width="11" style="227"/>
    <col min="8193" max="8193" width="5.42578125" style="227" customWidth="1"/>
    <col min="8194" max="8194" width="32.7109375" style="227" customWidth="1"/>
    <col min="8195" max="8195" width="10.42578125" style="227" customWidth="1"/>
    <col min="8196" max="8196" width="17.140625" style="227" customWidth="1"/>
    <col min="8197" max="8197" width="18.28515625" style="227" customWidth="1"/>
    <col min="8198" max="8199" width="17.28515625" style="227" customWidth="1"/>
    <col min="8200" max="8200" width="5.42578125" style="227" customWidth="1"/>
    <col min="8201" max="8201" width="9.140625" style="227" customWidth="1"/>
    <col min="8202" max="8202" width="17.140625" style="227" customWidth="1"/>
    <col min="8203" max="8203" width="18.7109375" style="227" customWidth="1"/>
    <col min="8204" max="8204" width="11" style="227"/>
    <col min="8205" max="8205" width="86.140625" style="227" customWidth="1"/>
    <col min="8206" max="8206" width="19.28515625" style="227" customWidth="1"/>
    <col min="8207" max="8448" width="11" style="227"/>
    <col min="8449" max="8449" width="5.42578125" style="227" customWidth="1"/>
    <col min="8450" max="8450" width="32.7109375" style="227" customWidth="1"/>
    <col min="8451" max="8451" width="10.42578125" style="227" customWidth="1"/>
    <col min="8452" max="8452" width="17.140625" style="227" customWidth="1"/>
    <col min="8453" max="8453" width="18.28515625" style="227" customWidth="1"/>
    <col min="8454" max="8455" width="17.28515625" style="227" customWidth="1"/>
    <col min="8456" max="8456" width="5.42578125" style="227" customWidth="1"/>
    <col min="8457" max="8457" width="9.140625" style="227" customWidth="1"/>
    <col min="8458" max="8458" width="17.140625" style="227" customWidth="1"/>
    <col min="8459" max="8459" width="18.7109375" style="227" customWidth="1"/>
    <col min="8460" max="8460" width="11" style="227"/>
    <col min="8461" max="8461" width="86.140625" style="227" customWidth="1"/>
    <col min="8462" max="8462" width="19.28515625" style="227" customWidth="1"/>
    <col min="8463" max="8704" width="11" style="227"/>
    <col min="8705" max="8705" width="5.42578125" style="227" customWidth="1"/>
    <col min="8706" max="8706" width="32.7109375" style="227" customWidth="1"/>
    <col min="8707" max="8707" width="10.42578125" style="227" customWidth="1"/>
    <col min="8708" max="8708" width="17.140625" style="227" customWidth="1"/>
    <col min="8709" max="8709" width="18.28515625" style="227" customWidth="1"/>
    <col min="8710" max="8711" width="17.28515625" style="227" customWidth="1"/>
    <col min="8712" max="8712" width="5.42578125" style="227" customWidth="1"/>
    <col min="8713" max="8713" width="9.140625" style="227" customWidth="1"/>
    <col min="8714" max="8714" width="17.140625" style="227" customWidth="1"/>
    <col min="8715" max="8715" width="18.7109375" style="227" customWidth="1"/>
    <col min="8716" max="8716" width="11" style="227"/>
    <col min="8717" max="8717" width="86.140625" style="227" customWidth="1"/>
    <col min="8718" max="8718" width="19.28515625" style="227" customWidth="1"/>
    <col min="8719" max="8960" width="11" style="227"/>
    <col min="8961" max="8961" width="5.42578125" style="227" customWidth="1"/>
    <col min="8962" max="8962" width="32.7109375" style="227" customWidth="1"/>
    <col min="8963" max="8963" width="10.42578125" style="227" customWidth="1"/>
    <col min="8964" max="8964" width="17.140625" style="227" customWidth="1"/>
    <col min="8965" max="8965" width="18.28515625" style="227" customWidth="1"/>
    <col min="8966" max="8967" width="17.28515625" style="227" customWidth="1"/>
    <col min="8968" max="8968" width="5.42578125" style="227" customWidth="1"/>
    <col min="8969" max="8969" width="9.140625" style="227" customWidth="1"/>
    <col min="8970" max="8970" width="17.140625" style="227" customWidth="1"/>
    <col min="8971" max="8971" width="18.7109375" style="227" customWidth="1"/>
    <col min="8972" max="8972" width="11" style="227"/>
    <col min="8973" max="8973" width="86.140625" style="227" customWidth="1"/>
    <col min="8974" max="8974" width="19.28515625" style="227" customWidth="1"/>
    <col min="8975" max="9216" width="11" style="227"/>
    <col min="9217" max="9217" width="5.42578125" style="227" customWidth="1"/>
    <col min="9218" max="9218" width="32.7109375" style="227" customWidth="1"/>
    <col min="9219" max="9219" width="10.42578125" style="227" customWidth="1"/>
    <col min="9220" max="9220" width="17.140625" style="227" customWidth="1"/>
    <col min="9221" max="9221" width="18.28515625" style="227" customWidth="1"/>
    <col min="9222" max="9223" width="17.28515625" style="227" customWidth="1"/>
    <col min="9224" max="9224" width="5.42578125" style="227" customWidth="1"/>
    <col min="9225" max="9225" width="9.140625" style="227" customWidth="1"/>
    <col min="9226" max="9226" width="17.140625" style="227" customWidth="1"/>
    <col min="9227" max="9227" width="18.7109375" style="227" customWidth="1"/>
    <col min="9228" max="9228" width="11" style="227"/>
    <col min="9229" max="9229" width="86.140625" style="227" customWidth="1"/>
    <col min="9230" max="9230" width="19.28515625" style="227" customWidth="1"/>
    <col min="9231" max="9472" width="11" style="227"/>
    <col min="9473" max="9473" width="5.42578125" style="227" customWidth="1"/>
    <col min="9474" max="9474" width="32.7109375" style="227" customWidth="1"/>
    <col min="9475" max="9475" width="10.42578125" style="227" customWidth="1"/>
    <col min="9476" max="9476" width="17.140625" style="227" customWidth="1"/>
    <col min="9477" max="9477" width="18.28515625" style="227" customWidth="1"/>
    <col min="9478" max="9479" width="17.28515625" style="227" customWidth="1"/>
    <col min="9480" max="9480" width="5.42578125" style="227" customWidth="1"/>
    <col min="9481" max="9481" width="9.140625" style="227" customWidth="1"/>
    <col min="9482" max="9482" width="17.140625" style="227" customWidth="1"/>
    <col min="9483" max="9483" width="18.7109375" style="227" customWidth="1"/>
    <col min="9484" max="9484" width="11" style="227"/>
    <col min="9485" max="9485" width="86.140625" style="227" customWidth="1"/>
    <col min="9486" max="9486" width="19.28515625" style="227" customWidth="1"/>
    <col min="9487" max="9728" width="11" style="227"/>
    <col min="9729" max="9729" width="5.42578125" style="227" customWidth="1"/>
    <col min="9730" max="9730" width="32.7109375" style="227" customWidth="1"/>
    <col min="9731" max="9731" width="10.42578125" style="227" customWidth="1"/>
    <col min="9732" max="9732" width="17.140625" style="227" customWidth="1"/>
    <col min="9733" max="9733" width="18.28515625" style="227" customWidth="1"/>
    <col min="9734" max="9735" width="17.28515625" style="227" customWidth="1"/>
    <col min="9736" max="9736" width="5.42578125" style="227" customWidth="1"/>
    <col min="9737" max="9737" width="9.140625" style="227" customWidth="1"/>
    <col min="9738" max="9738" width="17.140625" style="227" customWidth="1"/>
    <col min="9739" max="9739" width="18.7109375" style="227" customWidth="1"/>
    <col min="9740" max="9740" width="11" style="227"/>
    <col min="9741" max="9741" width="86.140625" style="227" customWidth="1"/>
    <col min="9742" max="9742" width="19.28515625" style="227" customWidth="1"/>
    <col min="9743" max="9984" width="11" style="227"/>
    <col min="9985" max="9985" width="5.42578125" style="227" customWidth="1"/>
    <col min="9986" max="9986" width="32.7109375" style="227" customWidth="1"/>
    <col min="9987" max="9987" width="10.42578125" style="227" customWidth="1"/>
    <col min="9988" max="9988" width="17.140625" style="227" customWidth="1"/>
    <col min="9989" max="9989" width="18.28515625" style="227" customWidth="1"/>
    <col min="9990" max="9991" width="17.28515625" style="227" customWidth="1"/>
    <col min="9992" max="9992" width="5.42578125" style="227" customWidth="1"/>
    <col min="9993" max="9993" width="9.140625" style="227" customWidth="1"/>
    <col min="9994" max="9994" width="17.140625" style="227" customWidth="1"/>
    <col min="9995" max="9995" width="18.7109375" style="227" customWidth="1"/>
    <col min="9996" max="9996" width="11" style="227"/>
    <col min="9997" max="9997" width="86.140625" style="227" customWidth="1"/>
    <col min="9998" max="9998" width="19.28515625" style="227" customWidth="1"/>
    <col min="9999" max="10240" width="11" style="227"/>
    <col min="10241" max="10241" width="5.42578125" style="227" customWidth="1"/>
    <col min="10242" max="10242" width="32.7109375" style="227" customWidth="1"/>
    <col min="10243" max="10243" width="10.42578125" style="227" customWidth="1"/>
    <col min="10244" max="10244" width="17.140625" style="227" customWidth="1"/>
    <col min="10245" max="10245" width="18.28515625" style="227" customWidth="1"/>
    <col min="10246" max="10247" width="17.28515625" style="227" customWidth="1"/>
    <col min="10248" max="10248" width="5.42578125" style="227" customWidth="1"/>
    <col min="10249" max="10249" width="9.140625" style="227" customWidth="1"/>
    <col min="10250" max="10250" width="17.140625" style="227" customWidth="1"/>
    <col min="10251" max="10251" width="18.7109375" style="227" customWidth="1"/>
    <col min="10252" max="10252" width="11" style="227"/>
    <col min="10253" max="10253" width="86.140625" style="227" customWidth="1"/>
    <col min="10254" max="10254" width="19.28515625" style="227" customWidth="1"/>
    <col min="10255" max="10496" width="11" style="227"/>
    <col min="10497" max="10497" width="5.42578125" style="227" customWidth="1"/>
    <col min="10498" max="10498" width="32.7109375" style="227" customWidth="1"/>
    <col min="10499" max="10499" width="10.42578125" style="227" customWidth="1"/>
    <col min="10500" max="10500" width="17.140625" style="227" customWidth="1"/>
    <col min="10501" max="10501" width="18.28515625" style="227" customWidth="1"/>
    <col min="10502" max="10503" width="17.28515625" style="227" customWidth="1"/>
    <col min="10504" max="10504" width="5.42578125" style="227" customWidth="1"/>
    <col min="10505" max="10505" width="9.140625" style="227" customWidth="1"/>
    <col min="10506" max="10506" width="17.140625" style="227" customWidth="1"/>
    <col min="10507" max="10507" width="18.7109375" style="227" customWidth="1"/>
    <col min="10508" max="10508" width="11" style="227"/>
    <col min="10509" max="10509" width="86.140625" style="227" customWidth="1"/>
    <col min="10510" max="10510" width="19.28515625" style="227" customWidth="1"/>
    <col min="10511" max="10752" width="11" style="227"/>
    <col min="10753" max="10753" width="5.42578125" style="227" customWidth="1"/>
    <col min="10754" max="10754" width="32.7109375" style="227" customWidth="1"/>
    <col min="10755" max="10755" width="10.42578125" style="227" customWidth="1"/>
    <col min="10756" max="10756" width="17.140625" style="227" customWidth="1"/>
    <col min="10757" max="10757" width="18.28515625" style="227" customWidth="1"/>
    <col min="10758" max="10759" width="17.28515625" style="227" customWidth="1"/>
    <col min="10760" max="10760" width="5.42578125" style="227" customWidth="1"/>
    <col min="10761" max="10761" width="9.140625" style="227" customWidth="1"/>
    <col min="10762" max="10762" width="17.140625" style="227" customWidth="1"/>
    <col min="10763" max="10763" width="18.7109375" style="227" customWidth="1"/>
    <col min="10764" max="10764" width="11" style="227"/>
    <col min="10765" max="10765" width="86.140625" style="227" customWidth="1"/>
    <col min="10766" max="10766" width="19.28515625" style="227" customWidth="1"/>
    <col min="10767" max="11008" width="11" style="227"/>
    <col min="11009" max="11009" width="5.42578125" style="227" customWidth="1"/>
    <col min="11010" max="11010" width="32.7109375" style="227" customWidth="1"/>
    <col min="11011" max="11011" width="10.42578125" style="227" customWidth="1"/>
    <col min="11012" max="11012" width="17.140625" style="227" customWidth="1"/>
    <col min="11013" max="11013" width="18.28515625" style="227" customWidth="1"/>
    <col min="11014" max="11015" width="17.28515625" style="227" customWidth="1"/>
    <col min="11016" max="11016" width="5.42578125" style="227" customWidth="1"/>
    <col min="11017" max="11017" width="9.140625" style="227" customWidth="1"/>
    <col min="11018" max="11018" width="17.140625" style="227" customWidth="1"/>
    <col min="11019" max="11019" width="18.7109375" style="227" customWidth="1"/>
    <col min="11020" max="11020" width="11" style="227"/>
    <col min="11021" max="11021" width="86.140625" style="227" customWidth="1"/>
    <col min="11022" max="11022" width="19.28515625" style="227" customWidth="1"/>
    <col min="11023" max="11264" width="11" style="227"/>
    <col min="11265" max="11265" width="5.42578125" style="227" customWidth="1"/>
    <col min="11266" max="11266" width="32.7109375" style="227" customWidth="1"/>
    <col min="11267" max="11267" width="10.42578125" style="227" customWidth="1"/>
    <col min="11268" max="11268" width="17.140625" style="227" customWidth="1"/>
    <col min="11269" max="11269" width="18.28515625" style="227" customWidth="1"/>
    <col min="11270" max="11271" width="17.28515625" style="227" customWidth="1"/>
    <col min="11272" max="11272" width="5.42578125" style="227" customWidth="1"/>
    <col min="11273" max="11273" width="9.140625" style="227" customWidth="1"/>
    <col min="11274" max="11274" width="17.140625" style="227" customWidth="1"/>
    <col min="11275" max="11275" width="18.7109375" style="227" customWidth="1"/>
    <col min="11276" max="11276" width="11" style="227"/>
    <col min="11277" max="11277" width="86.140625" style="227" customWidth="1"/>
    <col min="11278" max="11278" width="19.28515625" style="227" customWidth="1"/>
    <col min="11279" max="11520" width="11" style="227"/>
    <col min="11521" max="11521" width="5.42578125" style="227" customWidth="1"/>
    <col min="11522" max="11522" width="32.7109375" style="227" customWidth="1"/>
    <col min="11523" max="11523" width="10.42578125" style="227" customWidth="1"/>
    <col min="11524" max="11524" width="17.140625" style="227" customWidth="1"/>
    <col min="11525" max="11525" width="18.28515625" style="227" customWidth="1"/>
    <col min="11526" max="11527" width="17.28515625" style="227" customWidth="1"/>
    <col min="11528" max="11528" width="5.42578125" style="227" customWidth="1"/>
    <col min="11529" max="11529" width="9.140625" style="227" customWidth="1"/>
    <col min="11530" max="11530" width="17.140625" style="227" customWidth="1"/>
    <col min="11531" max="11531" width="18.7109375" style="227" customWidth="1"/>
    <col min="11532" max="11532" width="11" style="227"/>
    <col min="11533" max="11533" width="86.140625" style="227" customWidth="1"/>
    <col min="11534" max="11534" width="19.28515625" style="227" customWidth="1"/>
    <col min="11535" max="11776" width="11" style="227"/>
    <col min="11777" max="11777" width="5.42578125" style="227" customWidth="1"/>
    <col min="11778" max="11778" width="32.7109375" style="227" customWidth="1"/>
    <col min="11779" max="11779" width="10.42578125" style="227" customWidth="1"/>
    <col min="11780" max="11780" width="17.140625" style="227" customWidth="1"/>
    <col min="11781" max="11781" width="18.28515625" style="227" customWidth="1"/>
    <col min="11782" max="11783" width="17.28515625" style="227" customWidth="1"/>
    <col min="11784" max="11784" width="5.42578125" style="227" customWidth="1"/>
    <col min="11785" max="11785" width="9.140625" style="227" customWidth="1"/>
    <col min="11786" max="11786" width="17.140625" style="227" customWidth="1"/>
    <col min="11787" max="11787" width="18.7109375" style="227" customWidth="1"/>
    <col min="11788" max="11788" width="11" style="227"/>
    <col min="11789" max="11789" width="86.140625" style="227" customWidth="1"/>
    <col min="11790" max="11790" width="19.28515625" style="227" customWidth="1"/>
    <col min="11791" max="12032" width="11" style="227"/>
    <col min="12033" max="12033" width="5.42578125" style="227" customWidth="1"/>
    <col min="12034" max="12034" width="32.7109375" style="227" customWidth="1"/>
    <col min="12035" max="12035" width="10.42578125" style="227" customWidth="1"/>
    <col min="12036" max="12036" width="17.140625" style="227" customWidth="1"/>
    <col min="12037" max="12037" width="18.28515625" style="227" customWidth="1"/>
    <col min="12038" max="12039" width="17.28515625" style="227" customWidth="1"/>
    <col min="12040" max="12040" width="5.42578125" style="227" customWidth="1"/>
    <col min="12041" max="12041" width="9.140625" style="227" customWidth="1"/>
    <col min="12042" max="12042" width="17.140625" style="227" customWidth="1"/>
    <col min="12043" max="12043" width="18.7109375" style="227" customWidth="1"/>
    <col min="12044" max="12044" width="11" style="227"/>
    <col min="12045" max="12045" width="86.140625" style="227" customWidth="1"/>
    <col min="12046" max="12046" width="19.28515625" style="227" customWidth="1"/>
    <col min="12047" max="12288" width="11" style="227"/>
    <col min="12289" max="12289" width="5.42578125" style="227" customWidth="1"/>
    <col min="12290" max="12290" width="32.7109375" style="227" customWidth="1"/>
    <col min="12291" max="12291" width="10.42578125" style="227" customWidth="1"/>
    <col min="12292" max="12292" width="17.140625" style="227" customWidth="1"/>
    <col min="12293" max="12293" width="18.28515625" style="227" customWidth="1"/>
    <col min="12294" max="12295" width="17.28515625" style="227" customWidth="1"/>
    <col min="12296" max="12296" width="5.42578125" style="227" customWidth="1"/>
    <col min="12297" max="12297" width="9.140625" style="227" customWidth="1"/>
    <col min="12298" max="12298" width="17.140625" style="227" customWidth="1"/>
    <col min="12299" max="12299" width="18.7109375" style="227" customWidth="1"/>
    <col min="12300" max="12300" width="11" style="227"/>
    <col min="12301" max="12301" width="86.140625" style="227" customWidth="1"/>
    <col min="12302" max="12302" width="19.28515625" style="227" customWidth="1"/>
    <col min="12303" max="12544" width="11" style="227"/>
    <col min="12545" max="12545" width="5.42578125" style="227" customWidth="1"/>
    <col min="12546" max="12546" width="32.7109375" style="227" customWidth="1"/>
    <col min="12547" max="12547" width="10.42578125" style="227" customWidth="1"/>
    <col min="12548" max="12548" width="17.140625" style="227" customWidth="1"/>
    <col min="12549" max="12549" width="18.28515625" style="227" customWidth="1"/>
    <col min="12550" max="12551" width="17.28515625" style="227" customWidth="1"/>
    <col min="12552" max="12552" width="5.42578125" style="227" customWidth="1"/>
    <col min="12553" max="12553" width="9.140625" style="227" customWidth="1"/>
    <col min="12554" max="12554" width="17.140625" style="227" customWidth="1"/>
    <col min="12555" max="12555" width="18.7109375" style="227" customWidth="1"/>
    <col min="12556" max="12556" width="11" style="227"/>
    <col min="12557" max="12557" width="86.140625" style="227" customWidth="1"/>
    <col min="12558" max="12558" width="19.28515625" style="227" customWidth="1"/>
    <col min="12559" max="12800" width="11" style="227"/>
    <col min="12801" max="12801" width="5.42578125" style="227" customWidth="1"/>
    <col min="12802" max="12802" width="32.7109375" style="227" customWidth="1"/>
    <col min="12803" max="12803" width="10.42578125" style="227" customWidth="1"/>
    <col min="12804" max="12804" width="17.140625" style="227" customWidth="1"/>
    <col min="12805" max="12805" width="18.28515625" style="227" customWidth="1"/>
    <col min="12806" max="12807" width="17.28515625" style="227" customWidth="1"/>
    <col min="12808" max="12808" width="5.42578125" style="227" customWidth="1"/>
    <col min="12809" max="12809" width="9.140625" style="227" customWidth="1"/>
    <col min="12810" max="12810" width="17.140625" style="227" customWidth="1"/>
    <col min="12811" max="12811" width="18.7109375" style="227" customWidth="1"/>
    <col min="12812" max="12812" width="11" style="227"/>
    <col min="12813" max="12813" width="86.140625" style="227" customWidth="1"/>
    <col min="12814" max="12814" width="19.28515625" style="227" customWidth="1"/>
    <col min="12815" max="13056" width="11" style="227"/>
    <col min="13057" max="13057" width="5.42578125" style="227" customWidth="1"/>
    <col min="13058" max="13058" width="32.7109375" style="227" customWidth="1"/>
    <col min="13059" max="13059" width="10.42578125" style="227" customWidth="1"/>
    <col min="13060" max="13060" width="17.140625" style="227" customWidth="1"/>
    <col min="13061" max="13061" width="18.28515625" style="227" customWidth="1"/>
    <col min="13062" max="13063" width="17.28515625" style="227" customWidth="1"/>
    <col min="13064" max="13064" width="5.42578125" style="227" customWidth="1"/>
    <col min="13065" max="13065" width="9.140625" style="227" customWidth="1"/>
    <col min="13066" max="13066" width="17.140625" style="227" customWidth="1"/>
    <col min="13067" max="13067" width="18.7109375" style="227" customWidth="1"/>
    <col min="13068" max="13068" width="11" style="227"/>
    <col min="13069" max="13069" width="86.140625" style="227" customWidth="1"/>
    <col min="13070" max="13070" width="19.28515625" style="227" customWidth="1"/>
    <col min="13071" max="13312" width="11" style="227"/>
    <col min="13313" max="13313" width="5.42578125" style="227" customWidth="1"/>
    <col min="13314" max="13314" width="32.7109375" style="227" customWidth="1"/>
    <col min="13315" max="13315" width="10.42578125" style="227" customWidth="1"/>
    <col min="13316" max="13316" width="17.140625" style="227" customWidth="1"/>
    <col min="13317" max="13317" width="18.28515625" style="227" customWidth="1"/>
    <col min="13318" max="13319" width="17.28515625" style="227" customWidth="1"/>
    <col min="13320" max="13320" width="5.42578125" style="227" customWidth="1"/>
    <col min="13321" max="13321" width="9.140625" style="227" customWidth="1"/>
    <col min="13322" max="13322" width="17.140625" style="227" customWidth="1"/>
    <col min="13323" max="13323" width="18.7109375" style="227" customWidth="1"/>
    <col min="13324" max="13324" width="11" style="227"/>
    <col min="13325" max="13325" width="86.140625" style="227" customWidth="1"/>
    <col min="13326" max="13326" width="19.28515625" style="227" customWidth="1"/>
    <col min="13327" max="13568" width="11" style="227"/>
    <col min="13569" max="13569" width="5.42578125" style="227" customWidth="1"/>
    <col min="13570" max="13570" width="32.7109375" style="227" customWidth="1"/>
    <col min="13571" max="13571" width="10.42578125" style="227" customWidth="1"/>
    <col min="13572" max="13572" width="17.140625" style="227" customWidth="1"/>
    <col min="13573" max="13573" width="18.28515625" style="227" customWidth="1"/>
    <col min="13574" max="13575" width="17.28515625" style="227" customWidth="1"/>
    <col min="13576" max="13576" width="5.42578125" style="227" customWidth="1"/>
    <col min="13577" max="13577" width="9.140625" style="227" customWidth="1"/>
    <col min="13578" max="13578" width="17.140625" style="227" customWidth="1"/>
    <col min="13579" max="13579" width="18.7109375" style="227" customWidth="1"/>
    <col min="13580" max="13580" width="11" style="227"/>
    <col min="13581" max="13581" width="86.140625" style="227" customWidth="1"/>
    <col min="13582" max="13582" width="19.28515625" style="227" customWidth="1"/>
    <col min="13583" max="13824" width="11" style="227"/>
    <col min="13825" max="13825" width="5.42578125" style="227" customWidth="1"/>
    <col min="13826" max="13826" width="32.7109375" style="227" customWidth="1"/>
    <col min="13827" max="13827" width="10.42578125" style="227" customWidth="1"/>
    <col min="13828" max="13828" width="17.140625" style="227" customWidth="1"/>
    <col min="13829" max="13829" width="18.28515625" style="227" customWidth="1"/>
    <col min="13830" max="13831" width="17.28515625" style="227" customWidth="1"/>
    <col min="13832" max="13832" width="5.42578125" style="227" customWidth="1"/>
    <col min="13833" max="13833" width="9.140625" style="227" customWidth="1"/>
    <col min="13834" max="13834" width="17.140625" style="227" customWidth="1"/>
    <col min="13835" max="13835" width="18.7109375" style="227" customWidth="1"/>
    <col min="13836" max="13836" width="11" style="227"/>
    <col min="13837" max="13837" width="86.140625" style="227" customWidth="1"/>
    <col min="13838" max="13838" width="19.28515625" style="227" customWidth="1"/>
    <col min="13839" max="14080" width="11" style="227"/>
    <col min="14081" max="14081" width="5.42578125" style="227" customWidth="1"/>
    <col min="14082" max="14082" width="32.7109375" style="227" customWidth="1"/>
    <col min="14083" max="14083" width="10.42578125" style="227" customWidth="1"/>
    <col min="14084" max="14084" width="17.140625" style="227" customWidth="1"/>
    <col min="14085" max="14085" width="18.28515625" style="227" customWidth="1"/>
    <col min="14086" max="14087" width="17.28515625" style="227" customWidth="1"/>
    <col min="14088" max="14088" width="5.42578125" style="227" customWidth="1"/>
    <col min="14089" max="14089" width="9.140625" style="227" customWidth="1"/>
    <col min="14090" max="14090" width="17.140625" style="227" customWidth="1"/>
    <col min="14091" max="14091" width="18.7109375" style="227" customWidth="1"/>
    <col min="14092" max="14092" width="11" style="227"/>
    <col min="14093" max="14093" width="86.140625" style="227" customWidth="1"/>
    <col min="14094" max="14094" width="19.28515625" style="227" customWidth="1"/>
    <col min="14095" max="14336" width="11" style="227"/>
    <col min="14337" max="14337" width="5.42578125" style="227" customWidth="1"/>
    <col min="14338" max="14338" width="32.7109375" style="227" customWidth="1"/>
    <col min="14339" max="14339" width="10.42578125" style="227" customWidth="1"/>
    <col min="14340" max="14340" width="17.140625" style="227" customWidth="1"/>
    <col min="14341" max="14341" width="18.28515625" style="227" customWidth="1"/>
    <col min="14342" max="14343" width="17.28515625" style="227" customWidth="1"/>
    <col min="14344" max="14344" width="5.42578125" style="227" customWidth="1"/>
    <col min="14345" max="14345" width="9.140625" style="227" customWidth="1"/>
    <col min="14346" max="14346" width="17.140625" style="227" customWidth="1"/>
    <col min="14347" max="14347" width="18.7109375" style="227" customWidth="1"/>
    <col min="14348" max="14348" width="11" style="227"/>
    <col min="14349" max="14349" width="86.140625" style="227" customWidth="1"/>
    <col min="14350" max="14350" width="19.28515625" style="227" customWidth="1"/>
    <col min="14351" max="14592" width="11" style="227"/>
    <col min="14593" max="14593" width="5.42578125" style="227" customWidth="1"/>
    <col min="14594" max="14594" width="32.7109375" style="227" customWidth="1"/>
    <col min="14595" max="14595" width="10.42578125" style="227" customWidth="1"/>
    <col min="14596" max="14596" width="17.140625" style="227" customWidth="1"/>
    <col min="14597" max="14597" width="18.28515625" style="227" customWidth="1"/>
    <col min="14598" max="14599" width="17.28515625" style="227" customWidth="1"/>
    <col min="14600" max="14600" width="5.42578125" style="227" customWidth="1"/>
    <col min="14601" max="14601" width="9.140625" style="227" customWidth="1"/>
    <col min="14602" max="14602" width="17.140625" style="227" customWidth="1"/>
    <col min="14603" max="14603" width="18.7109375" style="227" customWidth="1"/>
    <col min="14604" max="14604" width="11" style="227"/>
    <col min="14605" max="14605" width="86.140625" style="227" customWidth="1"/>
    <col min="14606" max="14606" width="19.28515625" style="227" customWidth="1"/>
    <col min="14607" max="14848" width="11" style="227"/>
    <col min="14849" max="14849" width="5.42578125" style="227" customWidth="1"/>
    <col min="14850" max="14850" width="32.7109375" style="227" customWidth="1"/>
    <col min="14851" max="14851" width="10.42578125" style="227" customWidth="1"/>
    <col min="14852" max="14852" width="17.140625" style="227" customWidth="1"/>
    <col min="14853" max="14853" width="18.28515625" style="227" customWidth="1"/>
    <col min="14854" max="14855" width="17.28515625" style="227" customWidth="1"/>
    <col min="14856" max="14856" width="5.42578125" style="227" customWidth="1"/>
    <col min="14857" max="14857" width="9.140625" style="227" customWidth="1"/>
    <col min="14858" max="14858" width="17.140625" style="227" customWidth="1"/>
    <col min="14859" max="14859" width="18.7109375" style="227" customWidth="1"/>
    <col min="14860" max="14860" width="11" style="227"/>
    <col min="14861" max="14861" width="86.140625" style="227" customWidth="1"/>
    <col min="14862" max="14862" width="19.28515625" style="227" customWidth="1"/>
    <col min="14863" max="15104" width="11" style="227"/>
    <col min="15105" max="15105" width="5.42578125" style="227" customWidth="1"/>
    <col min="15106" max="15106" width="32.7109375" style="227" customWidth="1"/>
    <col min="15107" max="15107" width="10.42578125" style="227" customWidth="1"/>
    <col min="15108" max="15108" width="17.140625" style="227" customWidth="1"/>
    <col min="15109" max="15109" width="18.28515625" style="227" customWidth="1"/>
    <col min="15110" max="15111" width="17.28515625" style="227" customWidth="1"/>
    <col min="15112" max="15112" width="5.42578125" style="227" customWidth="1"/>
    <col min="15113" max="15113" width="9.140625" style="227" customWidth="1"/>
    <col min="15114" max="15114" width="17.140625" style="227" customWidth="1"/>
    <col min="15115" max="15115" width="18.7109375" style="227" customWidth="1"/>
    <col min="15116" max="15116" width="11" style="227"/>
    <col min="15117" max="15117" width="86.140625" style="227" customWidth="1"/>
    <col min="15118" max="15118" width="19.28515625" style="227" customWidth="1"/>
    <col min="15119" max="15360" width="11" style="227"/>
    <col min="15361" max="15361" width="5.42578125" style="227" customWidth="1"/>
    <col min="15362" max="15362" width="32.7109375" style="227" customWidth="1"/>
    <col min="15363" max="15363" width="10.42578125" style="227" customWidth="1"/>
    <col min="15364" max="15364" width="17.140625" style="227" customWidth="1"/>
    <col min="15365" max="15365" width="18.28515625" style="227" customWidth="1"/>
    <col min="15366" max="15367" width="17.28515625" style="227" customWidth="1"/>
    <col min="15368" max="15368" width="5.42578125" style="227" customWidth="1"/>
    <col min="15369" max="15369" width="9.140625" style="227" customWidth="1"/>
    <col min="15370" max="15370" width="17.140625" style="227" customWidth="1"/>
    <col min="15371" max="15371" width="18.7109375" style="227" customWidth="1"/>
    <col min="15372" max="15372" width="11" style="227"/>
    <col min="15373" max="15373" width="86.140625" style="227" customWidth="1"/>
    <col min="15374" max="15374" width="19.28515625" style="227" customWidth="1"/>
    <col min="15375" max="15616" width="11" style="227"/>
    <col min="15617" max="15617" width="5.42578125" style="227" customWidth="1"/>
    <col min="15618" max="15618" width="32.7109375" style="227" customWidth="1"/>
    <col min="15619" max="15619" width="10.42578125" style="227" customWidth="1"/>
    <col min="15620" max="15620" width="17.140625" style="227" customWidth="1"/>
    <col min="15621" max="15621" width="18.28515625" style="227" customWidth="1"/>
    <col min="15622" max="15623" width="17.28515625" style="227" customWidth="1"/>
    <col min="15624" max="15624" width="5.42578125" style="227" customWidth="1"/>
    <col min="15625" max="15625" width="9.140625" style="227" customWidth="1"/>
    <col min="15626" max="15626" width="17.140625" style="227" customWidth="1"/>
    <col min="15627" max="15627" width="18.7109375" style="227" customWidth="1"/>
    <col min="15628" max="15628" width="11" style="227"/>
    <col min="15629" max="15629" width="86.140625" style="227" customWidth="1"/>
    <col min="15630" max="15630" width="19.28515625" style="227" customWidth="1"/>
    <col min="15631" max="15872" width="11" style="227"/>
    <col min="15873" max="15873" width="5.42578125" style="227" customWidth="1"/>
    <col min="15874" max="15874" width="32.7109375" style="227" customWidth="1"/>
    <col min="15875" max="15875" width="10.42578125" style="227" customWidth="1"/>
    <col min="15876" max="15876" width="17.140625" style="227" customWidth="1"/>
    <col min="15877" max="15877" width="18.28515625" style="227" customWidth="1"/>
    <col min="15878" max="15879" width="17.28515625" style="227" customWidth="1"/>
    <col min="15880" max="15880" width="5.42578125" style="227" customWidth="1"/>
    <col min="15881" max="15881" width="9.140625" style="227" customWidth="1"/>
    <col min="15882" max="15882" width="17.140625" style="227" customWidth="1"/>
    <col min="15883" max="15883" width="18.7109375" style="227" customWidth="1"/>
    <col min="15884" max="15884" width="11" style="227"/>
    <col min="15885" max="15885" width="86.140625" style="227" customWidth="1"/>
    <col min="15886" max="15886" width="19.28515625" style="227" customWidth="1"/>
    <col min="15887" max="16128" width="11" style="227"/>
    <col min="16129" max="16129" width="5.42578125" style="227" customWidth="1"/>
    <col min="16130" max="16130" width="32.7109375" style="227" customWidth="1"/>
    <col min="16131" max="16131" width="10.42578125" style="227" customWidth="1"/>
    <col min="16132" max="16132" width="17.140625" style="227" customWidth="1"/>
    <col min="16133" max="16133" width="18.28515625" style="227" customWidth="1"/>
    <col min="16134" max="16135" width="17.28515625" style="227" customWidth="1"/>
    <col min="16136" max="16136" width="5.42578125" style="227" customWidth="1"/>
    <col min="16137" max="16137" width="9.140625" style="227" customWidth="1"/>
    <col min="16138" max="16138" width="17.140625" style="227" customWidth="1"/>
    <col min="16139" max="16139" width="18.7109375" style="227" customWidth="1"/>
    <col min="16140" max="16140" width="11" style="227"/>
    <col min="16141" max="16141" width="86.140625" style="227" customWidth="1"/>
    <col min="16142" max="16142" width="19.28515625" style="227" customWidth="1"/>
    <col min="16143" max="16384" width="11" style="227"/>
  </cols>
  <sheetData>
    <row r="8" spans="1:14" ht="15" customHeight="1">
      <c r="A8" s="357" t="s">
        <v>479</v>
      </c>
      <c r="B8" s="229" t="s">
        <v>480</v>
      </c>
      <c r="C8" s="230"/>
      <c r="D8" s="230"/>
      <c r="E8" s="231"/>
      <c r="F8" s="232"/>
      <c r="G8" s="233"/>
      <c r="H8" s="234"/>
      <c r="J8" s="358"/>
      <c r="K8" s="358"/>
      <c r="L8" s="358"/>
      <c r="M8" s="358"/>
      <c r="N8" s="358"/>
    </row>
    <row r="9" spans="1:14" ht="15" customHeight="1">
      <c r="A9" s="357"/>
      <c r="B9" s="235" t="s">
        <v>481</v>
      </c>
      <c r="C9" s="236"/>
      <c r="D9" s="236"/>
      <c r="F9" s="237" t="e">
        <f>SUM(E10)</f>
        <v>#REF!</v>
      </c>
      <c r="G9" s="238" t="e">
        <f>ROUND((+F9)/1000,0)*1000</f>
        <v>#REF!</v>
      </c>
      <c r="J9" s="239" t="s">
        <v>482</v>
      </c>
      <c r="K9" s="240"/>
      <c r="L9" s="240"/>
      <c r="M9" s="241"/>
      <c r="N9" s="242">
        <v>25132</v>
      </c>
    </row>
    <row r="10" spans="1:14" ht="15" customHeight="1">
      <c r="A10" s="357"/>
      <c r="B10" s="243" t="s">
        <v>483</v>
      </c>
      <c r="C10" s="236"/>
      <c r="D10" s="236"/>
      <c r="E10" s="244" t="e">
        <f>+#REF!*12</f>
        <v>#REF!</v>
      </c>
      <c r="F10" s="245"/>
      <c r="G10" s="246"/>
      <c r="J10" s="247" t="s">
        <v>484</v>
      </c>
      <c r="K10" s="248"/>
      <c r="L10" s="248"/>
      <c r="M10" s="249"/>
      <c r="N10" s="250"/>
    </row>
    <row r="11" spans="1:14" ht="15" customHeight="1">
      <c r="A11" s="357"/>
      <c r="B11" s="251" t="s">
        <v>485</v>
      </c>
      <c r="C11" s="252"/>
      <c r="D11" s="252"/>
      <c r="E11" s="253"/>
      <c r="F11" s="253"/>
      <c r="G11" s="254" t="e">
        <f>+G9</f>
        <v>#REF!</v>
      </c>
      <c r="H11" s="234"/>
      <c r="J11" s="255" t="s">
        <v>486</v>
      </c>
      <c r="K11" s="256"/>
      <c r="L11" s="256"/>
      <c r="M11" s="257"/>
      <c r="N11" s="258" t="e">
        <f>+G22</f>
        <v>#REF!</v>
      </c>
    </row>
    <row r="12" spans="1:14" ht="15" customHeight="1">
      <c r="A12" s="357"/>
      <c r="B12" s="235" t="s">
        <v>487</v>
      </c>
      <c r="C12" s="236"/>
      <c r="D12" s="259" t="e">
        <f>+E13/E10</f>
        <v>#REF!</v>
      </c>
      <c r="E12" s="260"/>
      <c r="F12" s="237" t="e">
        <f>SUM(E13:E15)</f>
        <v>#REF!</v>
      </c>
      <c r="G12" s="238" t="e">
        <f>ROUND((+F12)/1000,0)*1000</f>
        <v>#REF!</v>
      </c>
      <c r="J12" s="261" t="s">
        <v>488</v>
      </c>
      <c r="K12" s="262"/>
      <c r="L12" s="262"/>
      <c r="M12" s="263"/>
      <c r="N12" s="264" t="e">
        <f>+N11/N9</f>
        <v>#REF!</v>
      </c>
    </row>
    <row r="13" spans="1:14">
      <c r="A13" s="357"/>
      <c r="B13" s="243" t="s">
        <v>489</v>
      </c>
      <c r="E13" s="244" t="e">
        <f>-#REF!*12</f>
        <v>#REF!</v>
      </c>
      <c r="G13" s="265"/>
      <c r="J13" s="239" t="s">
        <v>490</v>
      </c>
      <c r="K13" s="266"/>
      <c r="L13" s="266"/>
      <c r="M13" s="267"/>
      <c r="N13" s="268" t="e">
        <f>IF(N18&gt;0,N18,IF(N19&gt;0,N19,IF(N20&gt;0,N20,IF(N21&gt;0,N21,))))</f>
        <v>#REF!</v>
      </c>
    </row>
    <row r="14" spans="1:14">
      <c r="A14" s="357"/>
      <c r="B14" s="269"/>
      <c r="G14" s="265"/>
      <c r="J14" s="270"/>
      <c r="K14" s="271"/>
      <c r="L14" s="271"/>
      <c r="M14" s="271"/>
      <c r="N14" s="272"/>
    </row>
    <row r="15" spans="1:14">
      <c r="A15" s="357"/>
      <c r="B15" s="269"/>
      <c r="G15" s="265"/>
      <c r="J15" s="261" t="s">
        <v>491</v>
      </c>
      <c r="K15" s="273"/>
      <c r="L15" s="273"/>
      <c r="M15" s="273"/>
      <c r="N15" s="274"/>
    </row>
    <row r="16" spans="1:14" ht="13.5" customHeight="1">
      <c r="A16" s="357"/>
      <c r="B16" s="251" t="s">
        <v>492</v>
      </c>
      <c r="C16" s="252"/>
      <c r="D16" s="275" t="e">
        <f>+F16/F9</f>
        <v>#REF!</v>
      </c>
      <c r="E16" s="276"/>
      <c r="F16" s="277">
        <f>SUM(E17:E18)</f>
        <v>0</v>
      </c>
      <c r="G16" s="278">
        <f>ROUND((+F16)/1000,0)*1000</f>
        <v>0</v>
      </c>
      <c r="J16" s="279" t="s">
        <v>493</v>
      </c>
      <c r="K16" s="280"/>
      <c r="L16" s="281" t="s">
        <v>494</v>
      </c>
      <c r="M16" s="281" t="s">
        <v>495</v>
      </c>
      <c r="N16" s="281" t="s">
        <v>496</v>
      </c>
    </row>
    <row r="17" spans="1:14" ht="15" customHeight="1">
      <c r="A17" s="357"/>
      <c r="B17" s="269"/>
      <c r="G17" s="246"/>
      <c r="J17" s="282" t="s">
        <v>497</v>
      </c>
      <c r="K17" s="283" t="s">
        <v>498</v>
      </c>
      <c r="L17" s="284"/>
      <c r="M17" s="284"/>
      <c r="N17" s="284"/>
    </row>
    <row r="18" spans="1:14">
      <c r="A18" s="357"/>
      <c r="B18" s="269"/>
      <c r="D18" s="285"/>
      <c r="G18" s="265"/>
      <c r="H18" s="286"/>
      <c r="J18" s="282" t="s">
        <v>499</v>
      </c>
      <c r="K18" s="282">
        <v>1090</v>
      </c>
      <c r="L18" s="287">
        <v>0</v>
      </c>
      <c r="M18" s="288" t="s">
        <v>500</v>
      </c>
      <c r="N18" s="288">
        <v>0</v>
      </c>
    </row>
    <row r="19" spans="1:14" ht="15" customHeight="1">
      <c r="A19" s="357"/>
      <c r="B19" s="251" t="s">
        <v>501</v>
      </c>
      <c r="C19" s="252"/>
      <c r="D19" s="252"/>
      <c r="E19" s="253"/>
      <c r="F19" s="277" t="e">
        <f>SUM(E20:E21)</f>
        <v>#REF!</v>
      </c>
      <c r="G19" s="278" t="e">
        <f>ROUND((+F19)/1000,0)*1000</f>
        <v>#REF!</v>
      </c>
      <c r="J19" s="289" t="s">
        <v>502</v>
      </c>
      <c r="K19" s="289">
        <v>1700</v>
      </c>
      <c r="L19" s="290">
        <v>0.19</v>
      </c>
      <c r="M19" s="291" t="s">
        <v>503</v>
      </c>
      <c r="N19" s="292" t="e">
        <f>IF(N12&gt;1090,(IF(N12&lt;=1700,ROUND((((+N12-1090)*19%)*N9),-3),0)))</f>
        <v>#REF!</v>
      </c>
    </row>
    <row r="20" spans="1:14" ht="15" customHeight="1">
      <c r="A20" s="357"/>
      <c r="B20" s="243" t="s">
        <v>504</v>
      </c>
      <c r="E20" s="244" t="e">
        <f>-#REF!*12</f>
        <v>#REF!</v>
      </c>
      <c r="G20" s="265"/>
      <c r="J20" s="289" t="s">
        <v>505</v>
      </c>
      <c r="K20" s="289">
        <v>4100</v>
      </c>
      <c r="L20" s="290">
        <v>0.28000000000000003</v>
      </c>
      <c r="M20" s="291" t="s">
        <v>506</v>
      </c>
      <c r="N20" s="293" t="e">
        <f>IF(N12&gt;1700,IF(N12&lt;=4100,ROUND((((+N12-1700)*28%)*N9)+(116*N9),-3),0))</f>
        <v>#REF!</v>
      </c>
    </row>
    <row r="21" spans="1:14" ht="16.5" customHeight="1">
      <c r="A21" s="357"/>
      <c r="B21" s="269"/>
      <c r="G21" s="265"/>
      <c r="J21" s="282" t="s">
        <v>507</v>
      </c>
      <c r="K21" s="282" t="s">
        <v>508</v>
      </c>
      <c r="L21" s="294">
        <v>0.33</v>
      </c>
      <c r="M21" s="295" t="s">
        <v>509</v>
      </c>
      <c r="N21" s="296" t="e">
        <f>IF(N12&gt;4100,ROUND((((+N12-4100)*33%)*N9)+(788*N9),-3),0)</f>
        <v>#REF!</v>
      </c>
    </row>
    <row r="22" spans="1:14">
      <c r="A22" s="357"/>
      <c r="B22" s="251" t="s">
        <v>510</v>
      </c>
      <c r="C22" s="252"/>
      <c r="D22" s="252"/>
      <c r="E22" s="253"/>
      <c r="F22" s="253"/>
      <c r="G22" s="254" t="e">
        <f>+G11-G12-G19</f>
        <v>#REF!</v>
      </c>
      <c r="H22" s="234"/>
    </row>
    <row r="23" spans="1:14" ht="15" customHeight="1">
      <c r="A23" s="357"/>
      <c r="B23" s="235" t="s">
        <v>511</v>
      </c>
      <c r="C23" s="236"/>
      <c r="D23" s="236"/>
      <c r="G23" s="238">
        <f>ROUND((+F23)/1000,0)*1000</f>
        <v>0</v>
      </c>
      <c r="J23" s="297"/>
    </row>
    <row r="24" spans="1:14" ht="15" customHeight="1">
      <c r="A24" s="357"/>
      <c r="B24" s="298"/>
      <c r="G24" s="246"/>
      <c r="J24" s="297"/>
      <c r="M24" s="299"/>
    </row>
    <row r="25" spans="1:14" ht="15" customHeight="1">
      <c r="A25" s="357"/>
      <c r="B25" s="243" t="s">
        <v>512</v>
      </c>
      <c r="E25" s="244" t="e">
        <f>+#REF!*12</f>
        <v>#REF!</v>
      </c>
      <c r="G25" s="246"/>
    </row>
    <row r="26" spans="1:14" ht="15" customHeight="1">
      <c r="A26" s="357"/>
      <c r="B26" s="243" t="s">
        <v>513</v>
      </c>
      <c r="E26" s="244" t="e">
        <f>+N13</f>
        <v>#REF!</v>
      </c>
      <c r="G26" s="246"/>
    </row>
    <row r="27" spans="1:14" ht="15" customHeight="1">
      <c r="A27" s="357"/>
      <c r="B27" s="300" t="s">
        <v>514</v>
      </c>
      <c r="C27" s="301"/>
      <c r="D27" s="301"/>
      <c r="E27" s="302" t="e">
        <f>+E26-E25</f>
        <v>#REF!</v>
      </c>
      <c r="F27" s="303"/>
      <c r="G27" s="304"/>
    </row>
    <row r="28" spans="1:14" ht="15" customHeight="1">
      <c r="G28" s="305"/>
    </row>
    <row r="31" spans="1:14" ht="15" customHeight="1">
      <c r="A31" s="357" t="s">
        <v>515</v>
      </c>
      <c r="B31" s="229" t="s">
        <v>480</v>
      </c>
      <c r="C31" s="306"/>
      <c r="D31" s="306"/>
      <c r="E31" s="307"/>
      <c r="F31" s="308"/>
      <c r="G31" s="309"/>
      <c r="J31" s="359"/>
      <c r="K31" s="359"/>
      <c r="L31" s="359"/>
      <c r="M31" s="359"/>
      <c r="N31" s="359"/>
    </row>
    <row r="32" spans="1:14" ht="15" customHeight="1">
      <c r="A32" s="357"/>
      <c r="B32" s="235" t="s">
        <v>481</v>
      </c>
      <c r="C32" s="310"/>
      <c r="D32" s="310"/>
      <c r="E32" s="311"/>
      <c r="F32" s="237" t="e">
        <f>SUM(E33)</f>
        <v>#REF!</v>
      </c>
      <c r="G32" s="238" t="e">
        <f>ROUND((+F32)/1000,0)*1000</f>
        <v>#REF!</v>
      </c>
      <c r="J32" s="239" t="s">
        <v>482</v>
      </c>
      <c r="K32" s="312"/>
      <c r="L32" s="312"/>
      <c r="M32" s="313"/>
      <c r="N32" s="242">
        <v>25132</v>
      </c>
    </row>
    <row r="33" spans="1:14" ht="15" customHeight="1">
      <c r="A33" s="357"/>
      <c r="B33" s="243" t="s">
        <v>483</v>
      </c>
      <c r="C33" s="310"/>
      <c r="D33" s="310"/>
      <c r="E33" s="244" t="e">
        <f>+E10</f>
        <v>#REF!</v>
      </c>
      <c r="F33" s="314"/>
      <c r="G33" s="315"/>
      <c r="J33" s="247" t="s">
        <v>484</v>
      </c>
      <c r="K33" s="316"/>
      <c r="L33" s="316"/>
      <c r="M33" s="317"/>
      <c r="N33" s="318"/>
    </row>
    <row r="34" spans="1:14" ht="15" customHeight="1">
      <c r="A34" s="357"/>
      <c r="B34" s="251" t="s">
        <v>485</v>
      </c>
      <c r="C34" s="319"/>
      <c r="D34" s="319"/>
      <c r="E34" s="320"/>
      <c r="F34" s="320"/>
      <c r="G34" s="254" t="e">
        <f>+G32</f>
        <v>#REF!</v>
      </c>
      <c r="J34" s="255" t="s">
        <v>486</v>
      </c>
      <c r="K34" s="321"/>
      <c r="L34" s="321"/>
      <c r="M34" s="322"/>
      <c r="N34" s="258" t="e">
        <f>+G45</f>
        <v>#REF!</v>
      </c>
    </row>
    <row r="35" spans="1:14" ht="15" customHeight="1">
      <c r="A35" s="357"/>
      <c r="B35" s="235" t="s">
        <v>487</v>
      </c>
      <c r="C35" s="310"/>
      <c r="D35" s="259" t="e">
        <f>+E36/E33</f>
        <v>#REF!</v>
      </c>
      <c r="E35" s="323"/>
      <c r="F35" s="237" t="e">
        <f>SUM(E36:E38)</f>
        <v>#REF!</v>
      </c>
      <c r="G35" s="238" t="e">
        <f>ROUND((+F35)/1000,0)*1000</f>
        <v>#REF!</v>
      </c>
      <c r="J35" s="261" t="s">
        <v>488</v>
      </c>
      <c r="K35" s="324"/>
      <c r="L35" s="324"/>
      <c r="M35" s="325"/>
      <c r="N35" s="264" t="e">
        <f>+N34/N32</f>
        <v>#REF!</v>
      </c>
    </row>
    <row r="36" spans="1:14">
      <c r="A36" s="357"/>
      <c r="B36" s="243" t="s">
        <v>516</v>
      </c>
      <c r="C36" s="326"/>
      <c r="D36" s="326"/>
      <c r="E36" s="244" t="e">
        <f>-#REF!*12</f>
        <v>#REF!</v>
      </c>
      <c r="F36" s="311"/>
      <c r="G36" s="327"/>
      <c r="J36" s="239" t="s">
        <v>490</v>
      </c>
      <c r="K36" s="328"/>
      <c r="L36" s="328"/>
      <c r="M36" s="329"/>
      <c r="N36" s="268" t="e">
        <f>IF(N41&gt;0,N41,IF(N42&gt;0,N42,IF(N43&gt;0,N43,IF(N44&gt;0,N44,))))</f>
        <v>#REF!</v>
      </c>
    </row>
    <row r="37" spans="1:14">
      <c r="A37" s="357"/>
      <c r="B37" s="330"/>
      <c r="C37" s="326"/>
      <c r="D37" s="326"/>
      <c r="E37" s="311"/>
      <c r="F37" s="311"/>
      <c r="G37" s="327"/>
      <c r="J37" s="331"/>
      <c r="K37" s="332"/>
      <c r="L37" s="332"/>
      <c r="M37" s="332"/>
      <c r="N37" s="333"/>
    </row>
    <row r="38" spans="1:14">
      <c r="A38" s="357"/>
      <c r="B38" s="330"/>
      <c r="C38" s="326"/>
      <c r="D38" s="326"/>
      <c r="E38" s="311"/>
      <c r="F38" s="311"/>
      <c r="G38" s="327"/>
      <c r="J38" s="261" t="s">
        <v>491</v>
      </c>
      <c r="K38" s="334"/>
      <c r="L38" s="334"/>
      <c r="M38" s="334"/>
      <c r="N38" s="335"/>
    </row>
    <row r="39" spans="1:14" ht="13.5" customHeight="1">
      <c r="A39" s="357"/>
      <c r="B39" s="251" t="s">
        <v>492</v>
      </c>
      <c r="C39" s="319"/>
      <c r="D39" s="275" t="e">
        <f>+F39/F32</f>
        <v>#REF!</v>
      </c>
      <c r="E39" s="336"/>
      <c r="F39" s="277">
        <f>SUM(E40:E41)</f>
        <v>0</v>
      </c>
      <c r="G39" s="278">
        <f>ROUND((+F39)/1000,0)*1000</f>
        <v>0</v>
      </c>
      <c r="J39" s="279" t="s">
        <v>493</v>
      </c>
      <c r="K39" s="337"/>
      <c r="L39" s="281" t="s">
        <v>494</v>
      </c>
      <c r="M39" s="281" t="s">
        <v>495</v>
      </c>
      <c r="N39" s="281" t="s">
        <v>496</v>
      </c>
    </row>
    <row r="40" spans="1:14" ht="13.5" customHeight="1">
      <c r="A40" s="357"/>
      <c r="B40" s="330"/>
      <c r="C40" s="326"/>
      <c r="D40" s="326"/>
      <c r="E40" s="311"/>
      <c r="F40" s="311"/>
      <c r="G40" s="315"/>
      <c r="J40" s="282" t="s">
        <v>497</v>
      </c>
      <c r="K40" s="283" t="s">
        <v>498</v>
      </c>
      <c r="L40" s="338"/>
      <c r="M40" s="338"/>
      <c r="N40" s="338"/>
    </row>
    <row r="41" spans="1:14">
      <c r="A41" s="357"/>
      <c r="B41" s="330"/>
      <c r="C41" s="326"/>
      <c r="D41" s="339"/>
      <c r="E41" s="311"/>
      <c r="F41" s="311"/>
      <c r="G41" s="327"/>
      <c r="J41" s="282" t="s">
        <v>499</v>
      </c>
      <c r="K41" s="282">
        <v>1090</v>
      </c>
      <c r="L41" s="287">
        <v>0</v>
      </c>
      <c r="M41" s="288" t="s">
        <v>500</v>
      </c>
      <c r="N41" s="288">
        <v>0</v>
      </c>
    </row>
    <row r="42" spans="1:14" ht="15" customHeight="1">
      <c r="A42" s="357"/>
      <c r="B42" s="251" t="s">
        <v>501</v>
      </c>
      <c r="C42" s="319"/>
      <c r="D42" s="319"/>
      <c r="E42" s="320"/>
      <c r="F42" s="277" t="e">
        <f>SUM(E43:E44)</f>
        <v>#REF!</v>
      </c>
      <c r="G42" s="278" t="e">
        <f>ROUND((+F42)/1000,0)*1000</f>
        <v>#REF!</v>
      </c>
      <c r="J42" s="289" t="s">
        <v>502</v>
      </c>
      <c r="K42" s="289">
        <v>1700</v>
      </c>
      <c r="L42" s="290">
        <v>0.19</v>
      </c>
      <c r="M42" s="291" t="s">
        <v>503</v>
      </c>
      <c r="N42" s="292" t="e">
        <f>IF(N35&gt;1090,(IF(N35&lt;=1700,ROUND((((+N35-1090)*19%)*N32),-3),0)))</f>
        <v>#REF!</v>
      </c>
    </row>
    <row r="43" spans="1:14" ht="15" customHeight="1">
      <c r="A43" s="357"/>
      <c r="B43" s="243" t="s">
        <v>504</v>
      </c>
      <c r="C43" s="326"/>
      <c r="D43" s="326"/>
      <c r="E43" s="244" t="e">
        <f>-#REF!*12</f>
        <v>#REF!</v>
      </c>
      <c r="F43" s="311"/>
      <c r="G43" s="327"/>
      <c r="J43" s="289" t="s">
        <v>505</v>
      </c>
      <c r="K43" s="289">
        <v>4100</v>
      </c>
      <c r="L43" s="290">
        <v>0.28000000000000003</v>
      </c>
      <c r="M43" s="291" t="s">
        <v>506</v>
      </c>
      <c r="N43" s="293" t="e">
        <f>IF(N35&gt;1700,IF(N35&lt;=4100,ROUND((((+N35-1700)*28%)*N32)+(116*N32),-3),0))</f>
        <v>#REF!</v>
      </c>
    </row>
    <row r="44" spans="1:14" ht="15" customHeight="1">
      <c r="A44" s="357"/>
      <c r="B44" s="330"/>
      <c r="C44" s="326"/>
      <c r="D44" s="326"/>
      <c r="E44" s="311"/>
      <c r="F44" s="311"/>
      <c r="G44" s="327"/>
      <c r="J44" s="282" t="s">
        <v>507</v>
      </c>
      <c r="K44" s="282" t="s">
        <v>508</v>
      </c>
      <c r="L44" s="294">
        <v>0.33</v>
      </c>
      <c r="M44" s="295" t="s">
        <v>509</v>
      </c>
      <c r="N44" s="296" t="e">
        <f>IF(N35&gt;4100,ROUND((((+N35-4100)*33%)*N32)+(788*N32),-3),0)</f>
        <v>#REF!</v>
      </c>
    </row>
    <row r="45" spans="1:14">
      <c r="A45" s="357"/>
      <c r="B45" s="251" t="s">
        <v>510</v>
      </c>
      <c r="C45" s="319"/>
      <c r="D45" s="319"/>
      <c r="E45" s="320"/>
      <c r="F45" s="320"/>
      <c r="G45" s="254" t="e">
        <f>+G34-G35-G42</f>
        <v>#REF!</v>
      </c>
    </row>
    <row r="46" spans="1:14" ht="15" customHeight="1">
      <c r="A46" s="357"/>
      <c r="B46" s="235" t="s">
        <v>511</v>
      </c>
      <c r="C46" s="310"/>
      <c r="D46" s="310"/>
      <c r="E46" s="311"/>
      <c r="F46" s="311"/>
      <c r="G46" s="315"/>
    </row>
    <row r="47" spans="1:14" ht="15" customHeight="1">
      <c r="A47" s="357"/>
      <c r="B47" s="340"/>
      <c r="C47" s="326"/>
      <c r="D47" s="326"/>
      <c r="E47" s="311"/>
      <c r="F47" s="311"/>
      <c r="G47" s="315"/>
    </row>
    <row r="48" spans="1:14" ht="15" customHeight="1">
      <c r="A48" s="357"/>
      <c r="B48" s="243" t="s">
        <v>517</v>
      </c>
      <c r="C48" s="326"/>
      <c r="D48" s="326"/>
      <c r="E48" s="244" t="e">
        <f>+#REF!*12</f>
        <v>#REF!</v>
      </c>
      <c r="F48" s="311"/>
      <c r="G48" s="315"/>
    </row>
    <row r="49" spans="1:7" ht="15" customHeight="1">
      <c r="A49" s="357"/>
      <c r="B49" s="243" t="s">
        <v>513</v>
      </c>
      <c r="C49" s="326"/>
      <c r="D49" s="326"/>
      <c r="E49" s="244" t="e">
        <f>+N36</f>
        <v>#REF!</v>
      </c>
      <c r="F49" s="311"/>
      <c r="G49" s="315"/>
    </row>
    <row r="50" spans="1:7" ht="15" customHeight="1">
      <c r="A50" s="357"/>
      <c r="B50" s="300" t="s">
        <v>514</v>
      </c>
      <c r="C50" s="341"/>
      <c r="D50" s="341"/>
      <c r="E50" s="302" t="e">
        <f>+E49-E48</f>
        <v>#REF!</v>
      </c>
      <c r="F50" s="342"/>
      <c r="G50" s="343"/>
    </row>
    <row r="51" spans="1:7" ht="15" customHeight="1">
      <c r="G51" s="305"/>
    </row>
  </sheetData>
  <mergeCells count="4">
    <mergeCell ref="A8:A27"/>
    <mergeCell ref="J8:N8"/>
    <mergeCell ref="A31:A50"/>
    <mergeCell ref="J31:N31"/>
  </mergeCells>
  <pageMargins left="0.7" right="0.7" top="0.75" bottom="0.75" header="0.511811023622047" footer="0.511811023622047"/>
  <pageSetup paperSize="9"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132</vt:i4>
      </vt:variant>
    </vt:vector>
  </HeadingPairs>
  <TitlesOfParts>
    <vt:vector size="142" baseType="lpstr">
      <vt:lpstr>Pagos Mensuales</vt:lpstr>
      <vt:lpstr>Presupuesto</vt:lpstr>
      <vt:lpstr>Patrimonio</vt:lpstr>
      <vt:lpstr>Resumen Deudas</vt:lpstr>
      <vt:lpstr>Parametros</vt:lpstr>
      <vt:lpstr>Info Objetivos</vt:lpstr>
      <vt:lpstr>Calculo Crédito</vt:lpstr>
      <vt:lpstr>Gráfico Retiro</vt:lpstr>
      <vt:lpstr>Calculo Impuesto de Renta</vt:lpstr>
      <vt:lpstr>TablaActivos</vt:lpstr>
      <vt:lpstr>ACTIVOSIMPRODUCTIVOS</vt:lpstr>
      <vt:lpstr>'Info Objetivos'!AFP</vt:lpstr>
      <vt:lpstr>Patrimonio!AFP</vt:lpstr>
      <vt:lpstr>'Resumen Deudas'!AFP</vt:lpstr>
      <vt:lpstr>AFP</vt:lpstr>
      <vt:lpstr>'Info Objetivos'!AHORRO</vt:lpstr>
      <vt:lpstr>Patrimonio!AHORRO</vt:lpstr>
      <vt:lpstr>'Resumen Deudas'!AHORRO</vt:lpstr>
      <vt:lpstr>AHORRO</vt:lpstr>
      <vt:lpstr>'Info Objetivos'!ALIQUIDOS</vt:lpstr>
      <vt:lpstr>Patrimonio!ALIQUIDOS</vt:lpstr>
      <vt:lpstr>'Resumen Deudas'!ALIQUIDOS</vt:lpstr>
      <vt:lpstr>ALIQUIDOS</vt:lpstr>
      <vt:lpstr>'Info Objetivos'!ANUALFIJAS</vt:lpstr>
      <vt:lpstr>Patrimonio!ANUALFIJAS</vt:lpstr>
      <vt:lpstr>'Resumen Deudas'!ANUALFIJAS</vt:lpstr>
      <vt:lpstr>ANUALFIJAS</vt:lpstr>
      <vt:lpstr>'Info Objetivos'!ANUALPRESUPUESTADAS</vt:lpstr>
      <vt:lpstr>Patrimonio!ANUALPRESUPUESTADAS</vt:lpstr>
      <vt:lpstr>'Resumen Deudas'!ANUALPRESUPUESTADAS</vt:lpstr>
      <vt:lpstr>ANUALPRESUPUESTADAS</vt:lpstr>
      <vt:lpstr>'Info Objetivos'!APRODUCTIVOS</vt:lpstr>
      <vt:lpstr>Patrimonio!APRODUCTIVOS</vt:lpstr>
      <vt:lpstr>'Resumen Deudas'!APRODUCTIVOS</vt:lpstr>
      <vt:lpstr>APRODUCTIVOS</vt:lpstr>
      <vt:lpstr>'Calculo Crédito'!Área_de_impresión</vt:lpstr>
      <vt:lpstr>'Info Objetivos'!ARP</vt:lpstr>
      <vt:lpstr>Patrimonio!ARP</vt:lpstr>
      <vt:lpstr>'Resumen Deudas'!ARP</vt:lpstr>
      <vt:lpstr>ARP</vt:lpstr>
      <vt:lpstr>'Calculo Crédito'!Beg_Bal</vt:lpstr>
      <vt:lpstr>CUENTA</vt:lpstr>
      <vt:lpstr>'Calculo Crédito'!Data</vt:lpstr>
      <vt:lpstr>'Info Objetivos'!EDUCACION</vt:lpstr>
      <vt:lpstr>Patrimonio!EDUCACION</vt:lpstr>
      <vt:lpstr>'Resumen Deudas'!EDUCACION</vt:lpstr>
      <vt:lpstr>EDUCACION</vt:lpstr>
      <vt:lpstr>'Calculo Crédito'!End_Bal</vt:lpstr>
      <vt:lpstr>'Info Objetivos'!ENTIDAD</vt:lpstr>
      <vt:lpstr>Patrimonio!ENTIDAD</vt:lpstr>
      <vt:lpstr>ENTIDAD</vt:lpstr>
      <vt:lpstr>'Info Objetivos'!ENTRETENIMIENTO</vt:lpstr>
      <vt:lpstr>Patrimonio!ENTRETENIMIENTO</vt:lpstr>
      <vt:lpstr>'Resumen Deudas'!ENTRETENIMIENTO</vt:lpstr>
      <vt:lpstr>ENTRETENIMIENTO</vt:lpstr>
      <vt:lpstr>'Info Objetivos'!EPS</vt:lpstr>
      <vt:lpstr>Patrimonio!EPS</vt:lpstr>
      <vt:lpstr>'Resumen Deudas'!EPS</vt:lpstr>
      <vt:lpstr>EPS</vt:lpstr>
      <vt:lpstr>'Calculo Crédito'!Extra_Pay</vt:lpstr>
      <vt:lpstr>'Info Objetivos'!FCES</vt:lpstr>
      <vt:lpstr>Patrimonio!FCES</vt:lpstr>
      <vt:lpstr>'Resumen Deudas'!FCES</vt:lpstr>
      <vt:lpstr>FCES</vt:lpstr>
      <vt:lpstr>'Info Objetivos'!FINANCIEROS</vt:lpstr>
      <vt:lpstr>Patrimonio!FINANCIEROS</vt:lpstr>
      <vt:lpstr>FINANCIEROS</vt:lpstr>
      <vt:lpstr>FPAGO</vt:lpstr>
      <vt:lpstr>FUENTEOUSO</vt:lpstr>
      <vt:lpstr>FUENTEUSO</vt:lpstr>
      <vt:lpstr>'Calculo Crédito'!Full_Print</vt:lpstr>
      <vt:lpstr>'Info Objetivos'!FUNCIONAMIENTOPERSONAL</vt:lpstr>
      <vt:lpstr>Patrimonio!FUNCIONAMIENTOPERSONAL</vt:lpstr>
      <vt:lpstr>'Resumen Deudas'!FUNCIONAMIENTOPERSONAL</vt:lpstr>
      <vt:lpstr>FUNCIONAMIENTOPERSONAL</vt:lpstr>
      <vt:lpstr>'Info Objetivos'!HOGAR</vt:lpstr>
      <vt:lpstr>Patrimonio!HOGAR</vt:lpstr>
      <vt:lpstr>'Resumen Deudas'!HOGAR</vt:lpstr>
      <vt:lpstr>HOGAR</vt:lpstr>
      <vt:lpstr>'Info Objetivos'!IMPUESTOS</vt:lpstr>
      <vt:lpstr>Patrimonio!IMPUESTOS</vt:lpstr>
      <vt:lpstr>'Resumen Deudas'!IMPUESTOS</vt:lpstr>
      <vt:lpstr>IMPUESTOS</vt:lpstr>
      <vt:lpstr>'Info Objetivos'!INGRESO</vt:lpstr>
      <vt:lpstr>Patrimonio!INGRESO</vt:lpstr>
      <vt:lpstr>'Resumen Deudas'!INGRESO</vt:lpstr>
      <vt:lpstr>INGRESO</vt:lpstr>
      <vt:lpstr>'Info Objetivos'!INGRESOANUAL</vt:lpstr>
      <vt:lpstr>Patrimonio!INGRESOANUAL</vt:lpstr>
      <vt:lpstr>'Resumen Deudas'!INGRESOANUAL</vt:lpstr>
      <vt:lpstr>INGRESOANUAL</vt:lpstr>
      <vt:lpstr>INSTITUCION</vt:lpstr>
      <vt:lpstr>'Calculo Crédito'!Int</vt:lpstr>
      <vt:lpstr>'Calculo Crédito'!Interest_Rate</vt:lpstr>
      <vt:lpstr>'Calculo Crédito'!Loan_Amount</vt:lpstr>
      <vt:lpstr>'Calculo Crédito'!Loan_Start</vt:lpstr>
      <vt:lpstr>'Calculo Crédito'!Loan_Years</vt:lpstr>
      <vt:lpstr>'Calculo Crédito'!Num_Pmt_Per_Year</vt:lpstr>
      <vt:lpstr>'Info Objetivos'!OBJETIVOS</vt:lpstr>
      <vt:lpstr>Patrimonio!OBJETIVOS</vt:lpstr>
      <vt:lpstr>'Resumen Deudas'!OBJETIVOS</vt:lpstr>
      <vt:lpstr>OBJETIVOS</vt:lpstr>
      <vt:lpstr>'Info Objetivos'!OTROS</vt:lpstr>
      <vt:lpstr>Patrimonio!OTROS</vt:lpstr>
      <vt:lpstr>'Resumen Deudas'!OTROS</vt:lpstr>
      <vt:lpstr>OTROS</vt:lpstr>
      <vt:lpstr>'Info Objetivos'!OTROSDESCUENTOS</vt:lpstr>
      <vt:lpstr>Patrimonio!OTROSDESCUENTOS</vt:lpstr>
      <vt:lpstr>OTROSDESCUENTOS</vt:lpstr>
      <vt:lpstr>'Info Objetivos'!PASIVOSCP</vt:lpstr>
      <vt:lpstr>Patrimonio!PASIVOSCP</vt:lpstr>
      <vt:lpstr>PASIVOSCP</vt:lpstr>
      <vt:lpstr>'Info Objetivos'!PASIVOSLP</vt:lpstr>
      <vt:lpstr>Patrimonio!PASIVOSLP</vt:lpstr>
      <vt:lpstr>PASIVOSLP</vt:lpstr>
      <vt:lpstr>'Calculo Crédito'!Pay_Date</vt:lpstr>
      <vt:lpstr>'Calculo Crédito'!Pay_Num</vt:lpstr>
      <vt:lpstr>'Calculo Crédito'!Princ</vt:lpstr>
      <vt:lpstr>PROTECCIONESANUALES</vt:lpstr>
      <vt:lpstr>PROTECCIONESPERSONALES</vt:lpstr>
      <vt:lpstr>Q</vt:lpstr>
      <vt:lpstr>SALARIO</vt:lpstr>
      <vt:lpstr>'Calculo Crédito'!Sched_Pay</vt:lpstr>
      <vt:lpstr>'Calculo Crédito'!Scheduled_Extra_Payments</vt:lpstr>
      <vt:lpstr>'Calculo Crédito'!Scheduled_Interest_Rate</vt:lpstr>
      <vt:lpstr>'Calculo Crédito'!Scheduled_Monthly_Payment</vt:lpstr>
      <vt:lpstr>SERVICIODEUDA</vt:lpstr>
      <vt:lpstr>'Info Objetivos'!SINO</vt:lpstr>
      <vt:lpstr>Patrimonio!SINO</vt:lpstr>
      <vt:lpstr>'Resumen Deudas'!SINO</vt:lpstr>
      <vt:lpstr>SINO</vt:lpstr>
      <vt:lpstr>TBALANCE</vt:lpstr>
      <vt:lpstr>TDEUDA</vt:lpstr>
      <vt:lpstr>TIPO</vt:lpstr>
      <vt:lpstr>TIPODEUDA</vt:lpstr>
      <vt:lpstr>'Calculo Crédito'!Títulos_a_imprimir</vt:lpstr>
      <vt:lpstr>'Calculo Crédito'!Total_Interest</vt:lpstr>
      <vt:lpstr>'Calculo Crédito'!Total_Pay</vt:lpstr>
      <vt:lpstr>'Info Objetivos'!TRANSPORTE</vt:lpstr>
      <vt:lpstr>Patrimonio!TRANSPORTE</vt:lpstr>
      <vt:lpstr>'Resumen Deudas'!TRANSPORTE</vt:lpstr>
      <vt:lpstr>TRANSPORTE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Didio Andrés Peña Infante;Daniel Cruz Aristizabal</dc:creator>
  <dc:description/>
  <cp:lastModifiedBy>Jessica Lizeth Beltran Montilla</cp:lastModifiedBy>
  <cp:revision>1</cp:revision>
  <cp:lastPrinted>2012-03-02T16:03:00Z</cp:lastPrinted>
  <dcterms:created xsi:type="dcterms:W3CDTF">2008-06-10T15:07:00Z</dcterms:created>
  <dcterms:modified xsi:type="dcterms:W3CDTF">2026-06-11T19:00:06Z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ICV">
    <vt:lpwstr>8F27DC7D150F4983AB35B98356EAC13B_12</vt:lpwstr>
  </property>
  <property fmtid="{D5CDD505-2E9C-101B-9397-08002B2CF9AE}" pid="4" name="KSOProductBuildVer">
    <vt:lpwstr>2058-12.1.0.26880</vt:lpwstr>
  </property>
</Properties>
</file>